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5568\Desktop\"/>
    </mc:Choice>
  </mc:AlternateContent>
  <xr:revisionPtr revIDLastSave="0" documentId="13_ncr:1_{5AEE61E8-CD6D-4C27-86FB-AE8250C224DC}" xr6:coauthVersionLast="36" xr6:coauthVersionMax="36" xr10:uidLastSave="{00000000-0000-0000-0000-000000000000}"/>
  <workbookProtection workbookAlgorithmName="SHA-512" workbookHashValue="koPhZt/uYl3ATeaIlYLVMGXjRBOoZThbU90TH3CJiDoXg3tLOIHqo6EcmCp9PwNRP4L4mdgv08DCxXu0sX8tBw==" workbookSaltValue="K6fWvTv1P3G2N/K5pklRNA==" workbookSpinCount="100000" lockStructure="1"/>
  <bookViews>
    <workbookView xWindow="0" yWindow="0" windowWidth="19200" windowHeight="6350" xr2:uid="{00000000-000D-0000-FFFF-FFFF00000000}"/>
  </bookViews>
  <sheets>
    <sheet name="Guide" sheetId="9" r:id="rId1"/>
    <sheet name="Input Sheet Only" sheetId="1" r:id="rId2"/>
    <sheet name="Budget Statement_Print Page" sheetId="4" r:id="rId3"/>
    <sheet name="Calculations_Benchmark Case" sheetId="2" state="hidden" r:id="rId4"/>
    <sheet name="Summary_Benchmark" sheetId="5" state="hidden" r:id="rId5"/>
    <sheet name="Calculations_Worst Case" sheetId="3" state="hidden" r:id="rId6"/>
    <sheet name="Summary_Worst Case" sheetId="6" state="hidden" r:id="rId7"/>
    <sheet name="Graph Data" sheetId="7" state="hidden" r:id="rId8"/>
    <sheet name="Graphs" sheetId="8" state="hidden" r:id="rId9"/>
  </sheets>
  <definedNames>
    <definedName name="_xlnm.Print_Area" localSheetId="7">'Graph Data'!$A$1:$V$28</definedName>
    <definedName name="_xlnm.Print_Area" localSheetId="0">Guide!$A$1:$AA$95</definedName>
    <definedName name="_xlnm.Print_Area" localSheetId="1">'Input Sheet Only'!$A$1:$AB$115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6" l="1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E35" i="6"/>
  <c r="E36" i="6"/>
  <c r="E37" i="6"/>
  <c r="E38" i="6"/>
  <c r="E39" i="6"/>
  <c r="E40" i="6"/>
  <c r="B35" i="6"/>
  <c r="B36" i="6"/>
  <c r="B37" i="6"/>
  <c r="B38" i="6"/>
  <c r="B39" i="6"/>
  <c r="B40" i="6"/>
  <c r="B3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E25" i="6"/>
  <c r="E26" i="6"/>
  <c r="B25" i="6"/>
  <c r="B26" i="6"/>
  <c r="B24" i="6"/>
  <c r="F8" i="6"/>
  <c r="G8" i="6"/>
  <c r="H8" i="6"/>
  <c r="I8" i="6"/>
  <c r="J8" i="6"/>
  <c r="K8" i="6"/>
  <c r="K14" i="6" s="1"/>
  <c r="L8" i="6"/>
  <c r="M8" i="6"/>
  <c r="N8" i="6"/>
  <c r="O8" i="6"/>
  <c r="P8" i="6"/>
  <c r="Q8" i="6"/>
  <c r="R8" i="6"/>
  <c r="S8" i="6"/>
  <c r="T8" i="6"/>
  <c r="U8" i="6"/>
  <c r="V8" i="6"/>
  <c r="W8" i="6"/>
  <c r="X8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E9" i="6"/>
  <c r="E10" i="6"/>
  <c r="E11" i="6"/>
  <c r="E12" i="6"/>
  <c r="E13" i="6"/>
  <c r="B9" i="6"/>
  <c r="B10" i="6"/>
  <c r="B11" i="6"/>
  <c r="B12" i="6"/>
  <c r="B13" i="6"/>
  <c r="B8" i="6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I44" i="3"/>
  <c r="I45" i="3"/>
  <c r="I46" i="3"/>
  <c r="I47" i="3"/>
  <c r="I48" i="3"/>
  <c r="I49" i="3"/>
  <c r="I43" i="3"/>
  <c r="B44" i="3"/>
  <c r="B45" i="3"/>
  <c r="B46" i="3"/>
  <c r="B47" i="3"/>
  <c r="B48" i="3"/>
  <c r="B49" i="3"/>
  <c r="B43" i="3"/>
  <c r="E34" i="3"/>
  <c r="E35" i="3"/>
  <c r="E33" i="3"/>
  <c r="B34" i="3"/>
  <c r="B35" i="3"/>
  <c r="B33" i="3"/>
  <c r="I17" i="3"/>
  <c r="I18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I19" i="3"/>
  <c r="I20" i="3"/>
  <c r="I21" i="3"/>
  <c r="I22" i="3"/>
  <c r="B18" i="3"/>
  <c r="B19" i="3"/>
  <c r="B20" i="3"/>
  <c r="B21" i="3"/>
  <c r="B22" i="3"/>
  <c r="B17" i="3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E35" i="5"/>
  <c r="E36" i="5"/>
  <c r="E37" i="5"/>
  <c r="E38" i="5"/>
  <c r="E39" i="5"/>
  <c r="E40" i="5"/>
  <c r="B35" i="5"/>
  <c r="B36" i="5"/>
  <c r="B37" i="5"/>
  <c r="B38" i="5"/>
  <c r="B39" i="5"/>
  <c r="B40" i="5"/>
  <c r="B3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E25" i="5"/>
  <c r="E26" i="5"/>
  <c r="E27" i="5"/>
  <c r="B25" i="5"/>
  <c r="B26" i="5"/>
  <c r="B24" i="5"/>
  <c r="F8" i="5"/>
  <c r="G8" i="5"/>
  <c r="H8" i="5"/>
  <c r="I8" i="5"/>
  <c r="J8" i="5"/>
  <c r="K8" i="5"/>
  <c r="L8" i="5"/>
  <c r="M8" i="5"/>
  <c r="N8" i="5"/>
  <c r="O8" i="5"/>
  <c r="P8" i="5"/>
  <c r="P14" i="5" s="1"/>
  <c r="Q8" i="5"/>
  <c r="R8" i="5"/>
  <c r="S8" i="5"/>
  <c r="T8" i="5"/>
  <c r="U8" i="5"/>
  <c r="V8" i="5"/>
  <c r="W8" i="5"/>
  <c r="X8" i="5"/>
  <c r="X14" i="5" s="1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E9" i="5"/>
  <c r="E10" i="5"/>
  <c r="E11" i="5"/>
  <c r="E12" i="5"/>
  <c r="E13" i="5"/>
  <c r="B9" i="5"/>
  <c r="B10" i="5"/>
  <c r="B11" i="5"/>
  <c r="B12" i="5"/>
  <c r="B13" i="5"/>
  <c r="B8" i="5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I56" i="2"/>
  <c r="I57" i="2"/>
  <c r="I55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I44" i="2"/>
  <c r="I45" i="2"/>
  <c r="I46" i="2"/>
  <c r="I47" i="2"/>
  <c r="I48" i="2"/>
  <c r="I49" i="2"/>
  <c r="I43" i="2"/>
  <c r="B44" i="2"/>
  <c r="B45" i="2"/>
  <c r="B46" i="2"/>
  <c r="B47" i="2"/>
  <c r="B48" i="2"/>
  <c r="B49" i="2"/>
  <c r="B43" i="2"/>
  <c r="B34" i="2"/>
  <c r="B35" i="2"/>
  <c r="B33" i="2"/>
  <c r="E34" i="2"/>
  <c r="E35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I2" i="2"/>
  <c r="J17" i="2"/>
  <c r="J23" i="2" s="1"/>
  <c r="J35" i="2" s="1"/>
  <c r="K17" i="2"/>
  <c r="L17" i="2"/>
  <c r="M17" i="2"/>
  <c r="N17" i="2"/>
  <c r="O17" i="2"/>
  <c r="P17" i="2"/>
  <c r="Q17" i="2"/>
  <c r="R17" i="2"/>
  <c r="R23" i="2" s="1"/>
  <c r="S17" i="2"/>
  <c r="T17" i="2"/>
  <c r="U17" i="2"/>
  <c r="V17" i="2"/>
  <c r="W17" i="2"/>
  <c r="X17" i="2"/>
  <c r="Y17" i="2"/>
  <c r="Z17" i="2"/>
  <c r="Z23" i="2" s="1"/>
  <c r="AA17" i="2"/>
  <c r="AB17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J21" i="2"/>
  <c r="K21" i="2"/>
  <c r="L21" i="2"/>
  <c r="M21" i="2"/>
  <c r="M23" i="2" s="1"/>
  <c r="N21" i="2"/>
  <c r="O21" i="2"/>
  <c r="P21" i="2"/>
  <c r="Q21" i="2"/>
  <c r="R21" i="2"/>
  <c r="S21" i="2"/>
  <c r="T21" i="2"/>
  <c r="U21" i="2"/>
  <c r="U23" i="2" s="1"/>
  <c r="V21" i="2"/>
  <c r="W21" i="2"/>
  <c r="X21" i="2"/>
  <c r="Y21" i="2"/>
  <c r="Z21" i="2"/>
  <c r="AA21" i="2"/>
  <c r="AB21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I18" i="2"/>
  <c r="I19" i="2"/>
  <c r="I20" i="2"/>
  <c r="I21" i="2"/>
  <c r="I22" i="2"/>
  <c r="B18" i="2"/>
  <c r="B19" i="2"/>
  <c r="B20" i="2"/>
  <c r="B21" i="2"/>
  <c r="B22" i="2"/>
  <c r="B17" i="2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E35" i="4"/>
  <c r="E36" i="4"/>
  <c r="E37" i="4"/>
  <c r="E38" i="4"/>
  <c r="E39" i="4"/>
  <c r="E40" i="4"/>
  <c r="B35" i="4"/>
  <c r="B36" i="4"/>
  <c r="B37" i="4"/>
  <c r="B38" i="4"/>
  <c r="B39" i="4"/>
  <c r="B40" i="4"/>
  <c r="B34" i="4"/>
  <c r="B25" i="4"/>
  <c r="B26" i="4"/>
  <c r="B24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B9" i="4"/>
  <c r="B10" i="4"/>
  <c r="B11" i="4"/>
  <c r="B12" i="4"/>
  <c r="B13" i="4"/>
  <c r="B8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M36" i="1"/>
  <c r="L36" i="1"/>
  <c r="K36" i="1"/>
  <c r="J36" i="1"/>
  <c r="I36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M35" i="1"/>
  <c r="L35" i="1"/>
  <c r="K35" i="1"/>
  <c r="J35" i="1"/>
  <c r="I35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M23" i="1"/>
  <c r="L23" i="1"/>
  <c r="K23" i="1"/>
  <c r="J23" i="1"/>
  <c r="I23" i="1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E2" i="5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E2" i="6"/>
  <c r="B2" i="1"/>
  <c r="P14" i="6" l="1"/>
  <c r="X14" i="6"/>
  <c r="H14" i="6"/>
  <c r="S14" i="6"/>
  <c r="T14" i="6"/>
  <c r="L14" i="6"/>
  <c r="W14" i="6"/>
  <c r="O14" i="6"/>
  <c r="G14" i="6"/>
  <c r="V14" i="6"/>
  <c r="N14" i="6"/>
  <c r="F14" i="6"/>
  <c r="Q14" i="6"/>
  <c r="I14" i="6"/>
  <c r="U14" i="6"/>
  <c r="M14" i="6"/>
  <c r="R14" i="6"/>
  <c r="J14" i="6"/>
  <c r="Y23" i="3"/>
  <c r="Q23" i="3"/>
  <c r="AB23" i="3"/>
  <c r="T23" i="3"/>
  <c r="L23" i="3"/>
  <c r="L35" i="3" s="1"/>
  <c r="AA23" i="3"/>
  <c r="S23" i="3"/>
  <c r="K23" i="3"/>
  <c r="K35" i="3" s="1"/>
  <c r="U23" i="3"/>
  <c r="M23" i="3"/>
  <c r="M35" i="3" s="1"/>
  <c r="X23" i="3"/>
  <c r="P23" i="3"/>
  <c r="I23" i="3"/>
  <c r="I35" i="3" s="1"/>
  <c r="W23" i="3"/>
  <c r="O23" i="3"/>
  <c r="Z23" i="3"/>
  <c r="R23" i="3"/>
  <c r="J23" i="3"/>
  <c r="J35" i="3" s="1"/>
  <c r="V23" i="3"/>
  <c r="N23" i="3"/>
  <c r="H14" i="5"/>
  <c r="V14" i="5"/>
  <c r="N14" i="5"/>
  <c r="F14" i="5"/>
  <c r="U14" i="5"/>
  <c r="M14" i="5"/>
  <c r="L14" i="5"/>
  <c r="R14" i="5"/>
  <c r="J14" i="5"/>
  <c r="T14" i="5"/>
  <c r="S14" i="5"/>
  <c r="K14" i="5"/>
  <c r="Q14" i="5"/>
  <c r="I14" i="5"/>
  <c r="W14" i="5"/>
  <c r="O14" i="5"/>
  <c r="G14" i="5"/>
  <c r="Y23" i="2"/>
  <c r="Q23" i="2"/>
  <c r="X23" i="2"/>
  <c r="P23" i="2"/>
  <c r="W23" i="2"/>
  <c r="O23" i="2"/>
  <c r="V23" i="2"/>
  <c r="N23" i="2"/>
  <c r="AB23" i="2"/>
  <c r="T23" i="2"/>
  <c r="L23" i="2"/>
  <c r="AA23" i="2"/>
  <c r="S23" i="2"/>
  <c r="K23" i="2"/>
  <c r="K35" i="2" s="1"/>
  <c r="E76" i="2"/>
  <c r="E47" i="6" l="1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E46" i="6"/>
  <c r="B47" i="6"/>
  <c r="B48" i="6"/>
  <c r="B46" i="6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B47" i="5"/>
  <c r="B48" i="5"/>
  <c r="B46" i="5"/>
  <c r="I17" i="2"/>
  <c r="I23" i="2" s="1"/>
  <c r="I35" i="2" s="1"/>
  <c r="E78" i="2"/>
  <c r="E76" i="3"/>
  <c r="E78" i="3"/>
  <c r="E27" i="3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E46" i="4"/>
  <c r="B47" i="4"/>
  <c r="B48" i="4"/>
  <c r="B46" i="4"/>
  <c r="I27" i="1" l="1"/>
  <c r="I28" i="1" s="1"/>
  <c r="J8" i="1"/>
  <c r="K8" i="1" s="1"/>
  <c r="K27" i="1" s="1"/>
  <c r="L76" i="1"/>
  <c r="T76" i="1"/>
  <c r="AB76" i="1"/>
  <c r="E82" i="1"/>
  <c r="L82" i="1" s="1"/>
  <c r="I76" i="1"/>
  <c r="I7" i="1"/>
  <c r="J6" i="1" s="1"/>
  <c r="I78" i="1"/>
  <c r="E87" i="1"/>
  <c r="I87" i="1" s="1"/>
  <c r="I34" i="1"/>
  <c r="I65" i="1"/>
  <c r="I66" i="1"/>
  <c r="I70" i="1" s="1"/>
  <c r="E60" i="4" s="1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I58" i="1"/>
  <c r="I101" i="1" s="1"/>
  <c r="J34" i="1"/>
  <c r="F25" i="4" s="1"/>
  <c r="K34" i="1"/>
  <c r="G25" i="4" s="1"/>
  <c r="M34" i="1"/>
  <c r="I25" i="4" s="1"/>
  <c r="J82" i="1"/>
  <c r="J76" i="1"/>
  <c r="J78" i="1"/>
  <c r="J87" i="1"/>
  <c r="J10" i="1"/>
  <c r="K76" i="1"/>
  <c r="K78" i="1"/>
  <c r="K87" i="1"/>
  <c r="L78" i="1"/>
  <c r="L87" i="1"/>
  <c r="M76" i="1"/>
  <c r="M78" i="1"/>
  <c r="M87" i="1"/>
  <c r="N82" i="1"/>
  <c r="N76" i="1"/>
  <c r="N78" i="1"/>
  <c r="N87" i="1"/>
  <c r="O76" i="1"/>
  <c r="O78" i="1"/>
  <c r="O87" i="1"/>
  <c r="P82" i="1"/>
  <c r="P76" i="1"/>
  <c r="P78" i="1"/>
  <c r="P87" i="1"/>
  <c r="Q76" i="1"/>
  <c r="Q78" i="1"/>
  <c r="Q87" i="1"/>
  <c r="R82" i="1"/>
  <c r="R76" i="1"/>
  <c r="R78" i="1"/>
  <c r="R87" i="1"/>
  <c r="S76" i="1"/>
  <c r="S78" i="1"/>
  <c r="S87" i="1"/>
  <c r="T82" i="1"/>
  <c r="T78" i="1"/>
  <c r="T87" i="1"/>
  <c r="U76" i="1"/>
  <c r="U78" i="1"/>
  <c r="U87" i="1"/>
  <c r="V76" i="1"/>
  <c r="V78" i="1"/>
  <c r="V87" i="1"/>
  <c r="W76" i="1"/>
  <c r="W78" i="1"/>
  <c r="W87" i="1"/>
  <c r="X76" i="1"/>
  <c r="X78" i="1"/>
  <c r="X87" i="1"/>
  <c r="Y76" i="1"/>
  <c r="Y78" i="1"/>
  <c r="Y87" i="1"/>
  <c r="Z76" i="1"/>
  <c r="Z78" i="1"/>
  <c r="Z87" i="1"/>
  <c r="AA76" i="1"/>
  <c r="AA78" i="1"/>
  <c r="AA87" i="1"/>
  <c r="AB78" i="1"/>
  <c r="AB87" i="1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I63" i="1"/>
  <c r="J63" i="1" s="1"/>
  <c r="K63" i="1" s="1"/>
  <c r="L63" i="1" s="1"/>
  <c r="J66" i="1"/>
  <c r="J112" i="1" s="1"/>
  <c r="K66" i="1"/>
  <c r="K112" i="1" s="1"/>
  <c r="L66" i="1"/>
  <c r="L112" i="1" s="1"/>
  <c r="M66" i="1"/>
  <c r="M112" i="1" s="1"/>
  <c r="N66" i="1"/>
  <c r="N112" i="1" s="1"/>
  <c r="O66" i="1"/>
  <c r="O112" i="1" s="1"/>
  <c r="P66" i="1"/>
  <c r="P112" i="1" s="1"/>
  <c r="Q66" i="1"/>
  <c r="Q112" i="1" s="1"/>
  <c r="R66" i="1"/>
  <c r="R112" i="1" s="1"/>
  <c r="S66" i="1"/>
  <c r="S112" i="1" s="1"/>
  <c r="T66" i="1"/>
  <c r="T112" i="1" s="1"/>
  <c r="U66" i="1"/>
  <c r="U112" i="1" s="1"/>
  <c r="V66" i="1"/>
  <c r="V112" i="1" s="1"/>
  <c r="W66" i="1"/>
  <c r="W112" i="1" s="1"/>
  <c r="X66" i="1"/>
  <c r="X112" i="1" s="1"/>
  <c r="Y66" i="1"/>
  <c r="Y112" i="1" s="1"/>
  <c r="Z66" i="1"/>
  <c r="Z112" i="1" s="1"/>
  <c r="AA66" i="1"/>
  <c r="AA112" i="1" s="1"/>
  <c r="AB66" i="1"/>
  <c r="AB112" i="1" s="1"/>
  <c r="AB58" i="1"/>
  <c r="AB101" i="1" s="1"/>
  <c r="X71" i="4" s="1"/>
  <c r="AB50" i="1"/>
  <c r="AB102" i="1" s="1"/>
  <c r="X72" i="4" s="1"/>
  <c r="J58" i="1"/>
  <c r="J101" i="1" s="1"/>
  <c r="J50" i="1"/>
  <c r="J102" i="1" s="1"/>
  <c r="F72" i="4" s="1"/>
  <c r="K58" i="1"/>
  <c r="K101" i="1"/>
  <c r="G71" i="4" s="1"/>
  <c r="K50" i="1"/>
  <c r="K102" i="1" s="1"/>
  <c r="L58" i="1"/>
  <c r="L101" i="1" s="1"/>
  <c r="H71" i="4" s="1"/>
  <c r="L50" i="1"/>
  <c r="L102" i="1" s="1"/>
  <c r="H72" i="4" s="1"/>
  <c r="M58" i="1"/>
  <c r="M101" i="1" s="1"/>
  <c r="I71" i="4" s="1"/>
  <c r="M50" i="1"/>
  <c r="M102" i="1" s="1"/>
  <c r="I72" i="4" s="1"/>
  <c r="N58" i="1"/>
  <c r="N101" i="1" s="1"/>
  <c r="J71" i="4" s="1"/>
  <c r="N50" i="1"/>
  <c r="N102" i="1" s="1"/>
  <c r="J72" i="4" s="1"/>
  <c r="O58" i="1"/>
  <c r="O101" i="1"/>
  <c r="O50" i="1"/>
  <c r="O102" i="1" s="1"/>
  <c r="K72" i="4" s="1"/>
  <c r="P58" i="1"/>
  <c r="P101" i="1" s="1"/>
  <c r="L71" i="4" s="1"/>
  <c r="P50" i="1"/>
  <c r="P102" i="1"/>
  <c r="L72" i="4" s="1"/>
  <c r="Q58" i="1"/>
  <c r="Q101" i="1" s="1"/>
  <c r="M71" i="4" s="1"/>
  <c r="Q50" i="1"/>
  <c r="Q102" i="1" s="1"/>
  <c r="M72" i="4" s="1"/>
  <c r="R58" i="1"/>
  <c r="R101" i="1" s="1"/>
  <c r="R50" i="1"/>
  <c r="R102" i="1" s="1"/>
  <c r="N72" i="4" s="1"/>
  <c r="S58" i="1"/>
  <c r="S101" i="1" s="1"/>
  <c r="O71" i="4" s="1"/>
  <c r="S50" i="1"/>
  <c r="S102" i="1" s="1"/>
  <c r="O72" i="4" s="1"/>
  <c r="T58" i="1"/>
  <c r="T101" i="1" s="1"/>
  <c r="P71" i="4" s="1"/>
  <c r="T50" i="1"/>
  <c r="T102" i="1" s="1"/>
  <c r="P72" i="4" s="1"/>
  <c r="U58" i="1"/>
  <c r="U101" i="1" s="1"/>
  <c r="Q71" i="4" s="1"/>
  <c r="U50" i="1"/>
  <c r="U102" i="1" s="1"/>
  <c r="Q72" i="4" s="1"/>
  <c r="V58" i="1"/>
  <c r="V101" i="1" s="1"/>
  <c r="V50" i="1"/>
  <c r="V102" i="1" s="1"/>
  <c r="R72" i="4" s="1"/>
  <c r="W58" i="1"/>
  <c r="W101" i="1" s="1"/>
  <c r="S71" i="4" s="1"/>
  <c r="W50" i="1"/>
  <c r="W102" i="1" s="1"/>
  <c r="X58" i="1"/>
  <c r="X101" i="1" s="1"/>
  <c r="T71" i="4" s="1"/>
  <c r="X50" i="1"/>
  <c r="X102" i="1"/>
  <c r="T72" i="4" s="1"/>
  <c r="Y58" i="1"/>
  <c r="Y101" i="1"/>
  <c r="U71" i="4" s="1"/>
  <c r="Y50" i="1"/>
  <c r="Y102" i="1" s="1"/>
  <c r="U72" i="4" s="1"/>
  <c r="Z58" i="1"/>
  <c r="Z101" i="1" s="1"/>
  <c r="V71" i="4" s="1"/>
  <c r="Z50" i="1"/>
  <c r="Z102" i="1" s="1"/>
  <c r="V72" i="4" s="1"/>
  <c r="AA58" i="1"/>
  <c r="AA101" i="1" s="1"/>
  <c r="W71" i="4" s="1"/>
  <c r="AA50" i="1"/>
  <c r="AA102" i="1" s="1"/>
  <c r="W72" i="4" s="1"/>
  <c r="I50" i="1"/>
  <c r="I102" i="1" s="1"/>
  <c r="B105" i="1"/>
  <c r="I66" i="3"/>
  <c r="E56" i="6" s="1"/>
  <c r="J66" i="3"/>
  <c r="F56" i="6" s="1"/>
  <c r="K66" i="3"/>
  <c r="L66" i="3"/>
  <c r="H56" i="6" s="1"/>
  <c r="M66" i="3"/>
  <c r="J58" i="3"/>
  <c r="J101" i="3" s="1"/>
  <c r="F71" i="6" s="1"/>
  <c r="J50" i="3"/>
  <c r="J102" i="3" s="1"/>
  <c r="F72" i="6" s="1"/>
  <c r="K58" i="3"/>
  <c r="K101" i="3" s="1"/>
  <c r="G71" i="6" s="1"/>
  <c r="K50" i="3"/>
  <c r="K102" i="3" s="1"/>
  <c r="G72" i="6" s="1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I58" i="3"/>
  <c r="I101" i="3" s="1"/>
  <c r="I50" i="3"/>
  <c r="I102" i="3" s="1"/>
  <c r="E72" i="6" s="1"/>
  <c r="L58" i="3"/>
  <c r="L101" i="3" s="1"/>
  <c r="H71" i="6" s="1"/>
  <c r="M58" i="3"/>
  <c r="M101" i="3" s="1"/>
  <c r="I71" i="6" s="1"/>
  <c r="L50" i="3"/>
  <c r="L102" i="3" s="1"/>
  <c r="H72" i="6" s="1"/>
  <c r="M50" i="3"/>
  <c r="M102" i="3" s="1"/>
  <c r="I72" i="6" s="1"/>
  <c r="G56" i="6"/>
  <c r="I56" i="6"/>
  <c r="E34" i="6"/>
  <c r="P49" i="6"/>
  <c r="X49" i="6"/>
  <c r="Q49" i="6"/>
  <c r="L49" i="6"/>
  <c r="T49" i="6"/>
  <c r="E8" i="6"/>
  <c r="E14" i="6" s="1"/>
  <c r="E4" i="6"/>
  <c r="E71" i="2"/>
  <c r="I67" i="2" s="1"/>
  <c r="I63" i="2"/>
  <c r="J63" i="2" s="1"/>
  <c r="K63" i="2" s="1"/>
  <c r="L63" i="2" s="1"/>
  <c r="M63" i="2" s="1"/>
  <c r="N63" i="2" s="1"/>
  <c r="O63" i="2" s="1"/>
  <c r="P63" i="2" s="1"/>
  <c r="Q63" i="2" s="1"/>
  <c r="R63" i="2" s="1"/>
  <c r="S63" i="2" s="1"/>
  <c r="T63" i="2" s="1"/>
  <c r="U63" i="2" s="1"/>
  <c r="V63" i="2" s="1"/>
  <c r="W63" i="2" s="1"/>
  <c r="X63" i="2" s="1"/>
  <c r="Y63" i="2" s="1"/>
  <c r="Z63" i="2" s="1"/>
  <c r="AA63" i="2" s="1"/>
  <c r="AB63" i="2" s="1"/>
  <c r="I65" i="2"/>
  <c r="I66" i="2"/>
  <c r="I112" i="2" s="1"/>
  <c r="E82" i="5" s="1"/>
  <c r="C19" i="7" s="1"/>
  <c r="J66" i="2"/>
  <c r="K66" i="2"/>
  <c r="G56" i="5" s="1"/>
  <c r="L66" i="2"/>
  <c r="M66" i="2"/>
  <c r="N66" i="2"/>
  <c r="O66" i="2"/>
  <c r="P66" i="2"/>
  <c r="Q66" i="2"/>
  <c r="M56" i="5" s="1"/>
  <c r="R66" i="2"/>
  <c r="S66" i="2"/>
  <c r="O56" i="5" s="1"/>
  <c r="T66" i="2"/>
  <c r="U66" i="2"/>
  <c r="Q56" i="5" s="1"/>
  <c r="V66" i="2"/>
  <c r="R56" i="5" s="1"/>
  <c r="W66" i="2"/>
  <c r="X66" i="2"/>
  <c r="Y66" i="2"/>
  <c r="Z66" i="2"/>
  <c r="AA66" i="2"/>
  <c r="W56" i="5" s="1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E33" i="2"/>
  <c r="I7" i="2"/>
  <c r="I77" i="2" s="1"/>
  <c r="I34" i="2"/>
  <c r="J10" i="2"/>
  <c r="J76" i="2"/>
  <c r="J8" i="2"/>
  <c r="J27" i="2" s="1"/>
  <c r="F18" i="5" s="1"/>
  <c r="J58" i="2"/>
  <c r="J101" i="2" s="1"/>
  <c r="F71" i="5" s="1"/>
  <c r="J50" i="2"/>
  <c r="J102" i="2"/>
  <c r="F72" i="5" s="1"/>
  <c r="K76" i="2"/>
  <c r="K8" i="2"/>
  <c r="L8" i="2" s="1"/>
  <c r="K58" i="2"/>
  <c r="K101" i="2"/>
  <c r="G71" i="5" s="1"/>
  <c r="K50" i="2"/>
  <c r="K102" i="2" s="1"/>
  <c r="G72" i="5" s="1"/>
  <c r="I27" i="2"/>
  <c r="E18" i="5" s="1"/>
  <c r="I58" i="2"/>
  <c r="I101" i="2" s="1"/>
  <c r="I50" i="2"/>
  <c r="L58" i="2"/>
  <c r="L101" i="2" s="1"/>
  <c r="H71" i="5" s="1"/>
  <c r="L50" i="2"/>
  <c r="L102" i="2" s="1"/>
  <c r="H72" i="5" s="1"/>
  <c r="M34" i="2"/>
  <c r="M58" i="2"/>
  <c r="M101" i="2"/>
  <c r="M50" i="2"/>
  <c r="M102" i="2" s="1"/>
  <c r="I72" i="5" s="1"/>
  <c r="N58" i="2"/>
  <c r="N101" i="2" s="1"/>
  <c r="J71" i="5" s="1"/>
  <c r="N50" i="2"/>
  <c r="N102" i="2" s="1"/>
  <c r="J72" i="5" s="1"/>
  <c r="O58" i="2"/>
  <c r="O101" i="2" s="1"/>
  <c r="K71" i="5" s="1"/>
  <c r="O50" i="2"/>
  <c r="O102" i="2" s="1"/>
  <c r="K72" i="5" s="1"/>
  <c r="P76" i="2"/>
  <c r="P58" i="2"/>
  <c r="P101" i="2" s="1"/>
  <c r="L71" i="5" s="1"/>
  <c r="P50" i="2"/>
  <c r="P102" i="2"/>
  <c r="L72" i="5" s="1"/>
  <c r="Q58" i="2"/>
  <c r="Q101" i="2" s="1"/>
  <c r="M71" i="5" s="1"/>
  <c r="Q50" i="2"/>
  <c r="Q102" i="2" s="1"/>
  <c r="M72" i="5" s="1"/>
  <c r="R58" i="2"/>
  <c r="R101" i="2" s="1"/>
  <c r="N71" i="5" s="1"/>
  <c r="R50" i="2"/>
  <c r="S76" i="2"/>
  <c r="S58" i="2"/>
  <c r="S101" i="2"/>
  <c r="O71" i="5" s="1"/>
  <c r="S50" i="2"/>
  <c r="S102" i="2" s="1"/>
  <c r="O72" i="5" s="1"/>
  <c r="T58" i="2"/>
  <c r="T101" i="2" s="1"/>
  <c r="P71" i="5" s="1"/>
  <c r="T50" i="2"/>
  <c r="T102" i="2" s="1"/>
  <c r="P72" i="5" s="1"/>
  <c r="U58" i="2"/>
  <c r="U101" i="2"/>
  <c r="U50" i="2"/>
  <c r="U102" i="2" s="1"/>
  <c r="Q72" i="5" s="1"/>
  <c r="V58" i="2"/>
  <c r="V101" i="2" s="1"/>
  <c r="R71" i="5" s="1"/>
  <c r="V50" i="2"/>
  <c r="V102" i="2" s="1"/>
  <c r="R72" i="5" s="1"/>
  <c r="AA76" i="2"/>
  <c r="AB76" i="2"/>
  <c r="E27" i="2"/>
  <c r="W58" i="2"/>
  <c r="W101" i="2"/>
  <c r="S71" i="5" s="1"/>
  <c r="W50" i="2"/>
  <c r="W102" i="2"/>
  <c r="S72" i="5" s="1"/>
  <c r="X58" i="2"/>
  <c r="X101" i="2"/>
  <c r="T71" i="5" s="1"/>
  <c r="X50" i="2"/>
  <c r="X102" i="2" s="1"/>
  <c r="T72" i="5" s="1"/>
  <c r="Y58" i="2"/>
  <c r="Y101" i="2"/>
  <c r="U71" i="5" s="1"/>
  <c r="Y50" i="2"/>
  <c r="Y102" i="2" s="1"/>
  <c r="U72" i="5" s="1"/>
  <c r="Z58" i="2"/>
  <c r="Z101" i="2" s="1"/>
  <c r="V71" i="5" s="1"/>
  <c r="Z50" i="2"/>
  <c r="Z102" i="2" s="1"/>
  <c r="V72" i="5" s="1"/>
  <c r="AA58" i="2"/>
  <c r="AA101" i="2"/>
  <c r="W71" i="5" s="1"/>
  <c r="AA50" i="2"/>
  <c r="AA102" i="2" s="1"/>
  <c r="W72" i="5" s="1"/>
  <c r="AB66" i="2"/>
  <c r="X56" i="5" s="1"/>
  <c r="AB58" i="2"/>
  <c r="AB101" i="2" s="1"/>
  <c r="X71" i="5" s="1"/>
  <c r="AB50" i="2"/>
  <c r="AB102" i="2" s="1"/>
  <c r="X72" i="5" s="1"/>
  <c r="I71" i="5"/>
  <c r="Q71" i="5"/>
  <c r="F56" i="5"/>
  <c r="H56" i="5"/>
  <c r="I56" i="5"/>
  <c r="J56" i="5"/>
  <c r="K56" i="5"/>
  <c r="L56" i="5"/>
  <c r="N56" i="5"/>
  <c r="P56" i="5"/>
  <c r="S56" i="5"/>
  <c r="T56" i="5"/>
  <c r="U56" i="5"/>
  <c r="V56" i="5"/>
  <c r="E55" i="5"/>
  <c r="F46" i="5"/>
  <c r="G46" i="5"/>
  <c r="H46" i="5"/>
  <c r="I46" i="5"/>
  <c r="J46" i="5"/>
  <c r="K46" i="5"/>
  <c r="K49" i="5" s="1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E46" i="5"/>
  <c r="N50" i="3"/>
  <c r="N102" i="3" s="1"/>
  <c r="J72" i="6" s="1"/>
  <c r="O50" i="3"/>
  <c r="P50" i="3"/>
  <c r="Q50" i="3"/>
  <c r="Q102" i="3" s="1"/>
  <c r="M72" i="6" s="1"/>
  <c r="R50" i="3"/>
  <c r="R102" i="3" s="1"/>
  <c r="N72" i="6" s="1"/>
  <c r="S50" i="3"/>
  <c r="S102" i="3" s="1"/>
  <c r="O72" i="6" s="1"/>
  <c r="T50" i="3"/>
  <c r="U50" i="3"/>
  <c r="V50" i="3"/>
  <c r="V102" i="3" s="1"/>
  <c r="R72" i="6" s="1"/>
  <c r="W50" i="3"/>
  <c r="X50" i="3"/>
  <c r="Y50" i="3"/>
  <c r="Y102" i="3" s="1"/>
  <c r="U72" i="6" s="1"/>
  <c r="Z50" i="3"/>
  <c r="Z102" i="3" s="1"/>
  <c r="V72" i="6" s="1"/>
  <c r="AA50" i="3"/>
  <c r="AA102" i="3" s="1"/>
  <c r="W72" i="6" s="1"/>
  <c r="AB50" i="3"/>
  <c r="F41" i="4"/>
  <c r="F43" i="4" s="1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E34" i="4"/>
  <c r="E41" i="4" s="1"/>
  <c r="E43" i="4" s="1"/>
  <c r="E34" i="5"/>
  <c r="E8" i="5"/>
  <c r="E14" i="5" s="1"/>
  <c r="F4" i="5"/>
  <c r="G4" i="5"/>
  <c r="E4" i="5"/>
  <c r="V49" i="6"/>
  <c r="S49" i="6"/>
  <c r="H49" i="6"/>
  <c r="F4" i="4"/>
  <c r="E4" i="4"/>
  <c r="F71" i="4"/>
  <c r="K71" i="4"/>
  <c r="N71" i="4"/>
  <c r="R71" i="4"/>
  <c r="G72" i="4"/>
  <c r="S72" i="4"/>
  <c r="E55" i="4"/>
  <c r="F56" i="4"/>
  <c r="H56" i="4"/>
  <c r="I56" i="4"/>
  <c r="J56" i="4"/>
  <c r="K56" i="4"/>
  <c r="L56" i="4"/>
  <c r="N56" i="4"/>
  <c r="P56" i="4"/>
  <c r="Q56" i="4"/>
  <c r="R56" i="4"/>
  <c r="S56" i="4"/>
  <c r="T56" i="4"/>
  <c r="V56" i="4"/>
  <c r="X56" i="4"/>
  <c r="I49" i="4"/>
  <c r="J49" i="4"/>
  <c r="K49" i="4"/>
  <c r="L49" i="4"/>
  <c r="M49" i="4"/>
  <c r="Q49" i="4"/>
  <c r="R49" i="4"/>
  <c r="S49" i="4"/>
  <c r="T49" i="4"/>
  <c r="U49" i="4"/>
  <c r="F49" i="4"/>
  <c r="F51" i="4" s="1"/>
  <c r="G49" i="4"/>
  <c r="G51" i="4" s="1"/>
  <c r="H49" i="4"/>
  <c r="P49" i="4"/>
  <c r="X49" i="4"/>
  <c r="E25" i="4"/>
  <c r="E8" i="4"/>
  <c r="E9" i="4"/>
  <c r="E10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F8" i="4"/>
  <c r="G8" i="4"/>
  <c r="G14" i="4" s="1"/>
  <c r="H8" i="4"/>
  <c r="H14" i="4" s="1"/>
  <c r="I8" i="4"/>
  <c r="J8" i="4"/>
  <c r="K8" i="4"/>
  <c r="L8" i="4"/>
  <c r="M8" i="4"/>
  <c r="N8" i="4"/>
  <c r="O8" i="4"/>
  <c r="O14" i="4" s="1"/>
  <c r="P8" i="4"/>
  <c r="P14" i="4" s="1"/>
  <c r="Q8" i="4"/>
  <c r="R8" i="4"/>
  <c r="S8" i="4"/>
  <c r="T8" i="4"/>
  <c r="U8" i="4"/>
  <c r="V8" i="4"/>
  <c r="W8" i="4"/>
  <c r="W14" i="4" s="1"/>
  <c r="X8" i="4"/>
  <c r="X14" i="4" s="1"/>
  <c r="W49" i="4"/>
  <c r="V49" i="4"/>
  <c r="O49" i="4"/>
  <c r="N49" i="4"/>
  <c r="I65" i="3"/>
  <c r="I63" i="3"/>
  <c r="N66" i="3"/>
  <c r="J56" i="6" s="1"/>
  <c r="O66" i="3"/>
  <c r="K56" i="6" s="1"/>
  <c r="P66" i="3"/>
  <c r="L56" i="6" s="1"/>
  <c r="Q66" i="3"/>
  <c r="M56" i="6" s="1"/>
  <c r="R66" i="3"/>
  <c r="N56" i="6" s="1"/>
  <c r="S66" i="3"/>
  <c r="O56" i="6" s="1"/>
  <c r="T66" i="3"/>
  <c r="P56" i="6" s="1"/>
  <c r="U66" i="3"/>
  <c r="Q56" i="6" s="1"/>
  <c r="V66" i="3"/>
  <c r="R56" i="6" s="1"/>
  <c r="W66" i="3"/>
  <c r="S56" i="6" s="1"/>
  <c r="X66" i="3"/>
  <c r="T56" i="6" s="1"/>
  <c r="Y66" i="3"/>
  <c r="U56" i="6" s="1"/>
  <c r="Z66" i="3"/>
  <c r="V56" i="6" s="1"/>
  <c r="AA66" i="3"/>
  <c r="W56" i="6" s="1"/>
  <c r="I7" i="3"/>
  <c r="J6" i="3" s="1"/>
  <c r="J10" i="3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I76" i="3"/>
  <c r="I27" i="3"/>
  <c r="AB66" i="3"/>
  <c r="X56" i="6" s="1"/>
  <c r="AB58" i="3"/>
  <c r="AB101" i="3" s="1"/>
  <c r="X71" i="6" s="1"/>
  <c r="AB102" i="3"/>
  <c r="X72" i="6" s="1"/>
  <c r="AA58" i="3"/>
  <c r="AA101" i="3" s="1"/>
  <c r="W71" i="6" s="1"/>
  <c r="Z58" i="3"/>
  <c r="Z101" i="3" s="1"/>
  <c r="V71" i="6" s="1"/>
  <c r="Y58" i="3"/>
  <c r="Y101" i="3" s="1"/>
  <c r="U71" i="6" s="1"/>
  <c r="X58" i="3"/>
  <c r="X101" i="3"/>
  <c r="T71" i="6" s="1"/>
  <c r="X102" i="3"/>
  <c r="T72" i="6" s="1"/>
  <c r="W58" i="3"/>
  <c r="W101" i="3" s="1"/>
  <c r="S71" i="6" s="1"/>
  <c r="W102" i="3"/>
  <c r="S72" i="6" s="1"/>
  <c r="V58" i="3"/>
  <c r="V101" i="3" s="1"/>
  <c r="R71" i="6" s="1"/>
  <c r="U58" i="3"/>
  <c r="U101" i="3" s="1"/>
  <c r="Q71" i="6" s="1"/>
  <c r="U102" i="3"/>
  <c r="Q72" i="6" s="1"/>
  <c r="T58" i="3"/>
  <c r="T101" i="3" s="1"/>
  <c r="P71" i="6" s="1"/>
  <c r="T102" i="3"/>
  <c r="P72" i="6" s="1"/>
  <c r="S58" i="3"/>
  <c r="R58" i="3"/>
  <c r="R101" i="3" s="1"/>
  <c r="N71" i="6" s="1"/>
  <c r="Q58" i="3"/>
  <c r="Q101" i="3" s="1"/>
  <c r="M71" i="6" s="1"/>
  <c r="P58" i="3"/>
  <c r="P101" i="3"/>
  <c r="L71" i="6" s="1"/>
  <c r="P102" i="3"/>
  <c r="L72" i="6" s="1"/>
  <c r="O58" i="3"/>
  <c r="O101" i="3" s="1"/>
  <c r="K71" i="6" s="1"/>
  <c r="O102" i="3"/>
  <c r="K72" i="6" s="1"/>
  <c r="N58" i="3"/>
  <c r="N101" i="3" s="1"/>
  <c r="J71" i="6" s="1"/>
  <c r="J60" i="3"/>
  <c r="I60" i="3"/>
  <c r="K52" i="3"/>
  <c r="J52" i="3"/>
  <c r="J8" i="3"/>
  <c r="K8" i="3" s="1"/>
  <c r="L8" i="3" s="1"/>
  <c r="AB76" i="3"/>
  <c r="AA76" i="3"/>
  <c r="Z76" i="3"/>
  <c r="Y76" i="3"/>
  <c r="N76" i="3"/>
  <c r="P76" i="3"/>
  <c r="Q76" i="3"/>
  <c r="R76" i="3"/>
  <c r="S76" i="3"/>
  <c r="T76" i="3"/>
  <c r="V76" i="3"/>
  <c r="E12" i="3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I11" i="3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I2" i="3"/>
  <c r="K60" i="2"/>
  <c r="K52" i="2"/>
  <c r="J52" i="2"/>
  <c r="E12" i="2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I11" i="2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AA11" i="2" s="1"/>
  <c r="AB11" i="2" s="1"/>
  <c r="I11" i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E12" i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K60" i="1"/>
  <c r="J60" i="1"/>
  <c r="I60" i="1"/>
  <c r="K52" i="1"/>
  <c r="I52" i="1"/>
  <c r="I52" i="2" l="1"/>
  <c r="E41" i="5"/>
  <c r="I112" i="3"/>
  <c r="E82" i="6" s="1"/>
  <c r="C27" i="7" s="1"/>
  <c r="J60" i="2"/>
  <c r="I60" i="2"/>
  <c r="E56" i="5"/>
  <c r="U14" i="4"/>
  <c r="M14" i="4"/>
  <c r="E14" i="4"/>
  <c r="T14" i="4"/>
  <c r="L14" i="4"/>
  <c r="Q14" i="4"/>
  <c r="I14" i="4"/>
  <c r="V14" i="4"/>
  <c r="N14" i="4"/>
  <c r="F14" i="4"/>
  <c r="S14" i="4"/>
  <c r="K14" i="4"/>
  <c r="R14" i="4"/>
  <c r="J14" i="4"/>
  <c r="F50" i="1"/>
  <c r="W56" i="4"/>
  <c r="O56" i="4"/>
  <c r="G56" i="4"/>
  <c r="AB82" i="1"/>
  <c r="Z82" i="1"/>
  <c r="X82" i="1"/>
  <c r="V82" i="1"/>
  <c r="I82" i="1"/>
  <c r="U56" i="4"/>
  <c r="M56" i="4"/>
  <c r="E56" i="4"/>
  <c r="K82" i="1"/>
  <c r="J52" i="1"/>
  <c r="S82" i="1"/>
  <c r="Q82" i="1"/>
  <c r="O82" i="1"/>
  <c r="M82" i="1"/>
  <c r="AA82" i="1"/>
  <c r="Y82" i="1"/>
  <c r="W82" i="1"/>
  <c r="U82" i="1"/>
  <c r="F52" i="1"/>
  <c r="F58" i="1"/>
  <c r="I112" i="1"/>
  <c r="E82" i="4" s="1"/>
  <c r="C11" i="7" s="1"/>
  <c r="I70" i="2"/>
  <c r="I98" i="2" s="1"/>
  <c r="E68" i="5" s="1"/>
  <c r="E18" i="4"/>
  <c r="E18" i="6" s="1"/>
  <c r="I96" i="1"/>
  <c r="E66" i="4" s="1"/>
  <c r="C8" i="7" s="1"/>
  <c r="I30" i="1"/>
  <c r="E72" i="4"/>
  <c r="C72" i="4" s="1"/>
  <c r="F102" i="1"/>
  <c r="I52" i="3"/>
  <c r="F52" i="3" s="1"/>
  <c r="L34" i="1"/>
  <c r="H25" i="4" s="1"/>
  <c r="F23" i="1"/>
  <c r="AB34" i="1" s="1"/>
  <c r="X25" i="4" s="1"/>
  <c r="F60" i="1"/>
  <c r="I98" i="1"/>
  <c r="J7" i="1"/>
  <c r="F60" i="2"/>
  <c r="C2" i="7"/>
  <c r="E2" i="4"/>
  <c r="L76" i="2"/>
  <c r="L34" i="2"/>
  <c r="M63" i="1"/>
  <c r="I67" i="1"/>
  <c r="I77" i="1"/>
  <c r="I79" i="1" s="1"/>
  <c r="F58" i="2"/>
  <c r="J27" i="1"/>
  <c r="E87" i="3"/>
  <c r="E87" i="2"/>
  <c r="I102" i="2"/>
  <c r="E72" i="5" s="1"/>
  <c r="K27" i="2"/>
  <c r="G18" i="5" s="1"/>
  <c r="E82" i="2"/>
  <c r="E82" i="3"/>
  <c r="F52" i="2"/>
  <c r="K10" i="1"/>
  <c r="G18" i="4"/>
  <c r="G18" i="6" s="1"/>
  <c r="K28" i="1"/>
  <c r="L8" i="1"/>
  <c r="G4" i="4"/>
  <c r="W49" i="6"/>
  <c r="O49" i="6"/>
  <c r="G49" i="6"/>
  <c r="G51" i="6" s="1"/>
  <c r="V49" i="5"/>
  <c r="N49" i="5"/>
  <c r="F49" i="5"/>
  <c r="F51" i="5" s="1"/>
  <c r="S49" i="5"/>
  <c r="Q49" i="5"/>
  <c r="I49" i="5"/>
  <c r="X49" i="5"/>
  <c r="P49" i="5"/>
  <c r="H49" i="5"/>
  <c r="G43" i="5"/>
  <c r="F19" i="5"/>
  <c r="F21" i="5" s="1"/>
  <c r="M76" i="2"/>
  <c r="K34" i="2"/>
  <c r="J28" i="2"/>
  <c r="J96" i="2" s="1"/>
  <c r="F66" i="5" s="1"/>
  <c r="D16" i="7" s="1"/>
  <c r="I28" i="2"/>
  <c r="I28" i="3"/>
  <c r="I30" i="3" s="1"/>
  <c r="C41" i="4"/>
  <c r="G43" i="4"/>
  <c r="C43" i="4" s="1"/>
  <c r="E49" i="4"/>
  <c r="E51" i="4" s="1"/>
  <c r="C51" i="4" s="1"/>
  <c r="M8" i="3"/>
  <c r="N8" i="3" s="1"/>
  <c r="H4" i="6"/>
  <c r="L27" i="3"/>
  <c r="L28" i="3" s="1"/>
  <c r="L96" i="3" s="1"/>
  <c r="H66" i="6" s="1"/>
  <c r="F24" i="7" s="1"/>
  <c r="K60" i="3"/>
  <c r="W41" i="6"/>
  <c r="G41" i="6"/>
  <c r="G43" i="6" s="1"/>
  <c r="E41" i="6"/>
  <c r="E43" i="6" s="1"/>
  <c r="F50" i="3"/>
  <c r="Q41" i="6"/>
  <c r="E49" i="6"/>
  <c r="E51" i="6" s="1"/>
  <c r="R49" i="6"/>
  <c r="J49" i="6"/>
  <c r="U49" i="6"/>
  <c r="M49" i="6"/>
  <c r="N49" i="6"/>
  <c r="F49" i="6"/>
  <c r="F51" i="6" s="1"/>
  <c r="I49" i="6"/>
  <c r="O41" i="6"/>
  <c r="K49" i="6"/>
  <c r="V41" i="6"/>
  <c r="N41" i="6"/>
  <c r="J7" i="3"/>
  <c r="J2" i="3"/>
  <c r="I4" i="6"/>
  <c r="M27" i="3"/>
  <c r="M28" i="3" s="1"/>
  <c r="M96" i="3" s="1"/>
  <c r="I66" i="6" s="1"/>
  <c r="G24" i="7" s="1"/>
  <c r="K76" i="3"/>
  <c r="K34" i="3"/>
  <c r="K27" i="3"/>
  <c r="K28" i="3" s="1"/>
  <c r="G4" i="6"/>
  <c r="F4" i="6"/>
  <c r="I34" i="3"/>
  <c r="F23" i="3"/>
  <c r="O76" i="3"/>
  <c r="F102" i="3"/>
  <c r="J63" i="3"/>
  <c r="I67" i="3"/>
  <c r="E57" i="6" s="1"/>
  <c r="J27" i="3"/>
  <c r="J28" i="3" s="1"/>
  <c r="I77" i="3"/>
  <c r="I79" i="3" s="1"/>
  <c r="I70" i="3"/>
  <c r="E55" i="6"/>
  <c r="C72" i="6"/>
  <c r="U76" i="3"/>
  <c r="M76" i="3"/>
  <c r="M34" i="3"/>
  <c r="J76" i="3"/>
  <c r="J34" i="3"/>
  <c r="L76" i="3"/>
  <c r="L34" i="3"/>
  <c r="X76" i="3"/>
  <c r="X41" i="6"/>
  <c r="P41" i="6"/>
  <c r="H41" i="6"/>
  <c r="W76" i="3"/>
  <c r="F60" i="3"/>
  <c r="U41" i="6"/>
  <c r="M41" i="6"/>
  <c r="F41" i="6"/>
  <c r="F43" i="6" s="1"/>
  <c r="S101" i="3"/>
  <c r="O71" i="6" s="1"/>
  <c r="F58" i="3"/>
  <c r="I41" i="6"/>
  <c r="T41" i="6"/>
  <c r="L41" i="6"/>
  <c r="S41" i="6"/>
  <c r="K41" i="6"/>
  <c r="E71" i="6"/>
  <c r="R41" i="6"/>
  <c r="J41" i="6"/>
  <c r="I68" i="2"/>
  <c r="J65" i="2" s="1"/>
  <c r="F55" i="5" s="1"/>
  <c r="E57" i="5"/>
  <c r="E71" i="5"/>
  <c r="C71" i="5" s="1"/>
  <c r="F101" i="2"/>
  <c r="M8" i="2"/>
  <c r="H4" i="5"/>
  <c r="L27" i="2"/>
  <c r="F23" i="2"/>
  <c r="W34" i="2" s="1"/>
  <c r="J34" i="2"/>
  <c r="J6" i="2"/>
  <c r="Y76" i="2"/>
  <c r="X76" i="2"/>
  <c r="E43" i="5"/>
  <c r="U76" i="2"/>
  <c r="I76" i="2"/>
  <c r="I79" i="2" s="1"/>
  <c r="T76" i="2"/>
  <c r="E19" i="5"/>
  <c r="F43" i="5"/>
  <c r="E49" i="5"/>
  <c r="E51" i="5" s="1"/>
  <c r="T49" i="5"/>
  <c r="L49" i="5"/>
  <c r="W49" i="5"/>
  <c r="O49" i="5"/>
  <c r="G49" i="5"/>
  <c r="G51" i="5" s="1"/>
  <c r="R49" i="5"/>
  <c r="J49" i="5"/>
  <c r="U49" i="5"/>
  <c r="M49" i="5"/>
  <c r="R102" i="2"/>
  <c r="N72" i="5" s="1"/>
  <c r="F50" i="2"/>
  <c r="Z76" i="2"/>
  <c r="R76" i="2"/>
  <c r="Q76" i="2"/>
  <c r="W76" i="2"/>
  <c r="O76" i="2"/>
  <c r="V76" i="2"/>
  <c r="N76" i="2"/>
  <c r="K10" i="2"/>
  <c r="C49" i="4"/>
  <c r="F101" i="1"/>
  <c r="E71" i="4"/>
  <c r="S35" i="3" l="1"/>
  <c r="X35" i="3"/>
  <c r="Z35" i="3"/>
  <c r="AB35" i="3"/>
  <c r="T35" i="3"/>
  <c r="Q35" i="3"/>
  <c r="O35" i="3"/>
  <c r="W35" i="3"/>
  <c r="AA35" i="3"/>
  <c r="R35" i="3"/>
  <c r="V35" i="3"/>
  <c r="N35" i="3"/>
  <c r="U35" i="3"/>
  <c r="P35" i="3"/>
  <c r="Y35" i="3"/>
  <c r="V34" i="3"/>
  <c r="E58" i="5"/>
  <c r="E19" i="4"/>
  <c r="E21" i="4" s="1"/>
  <c r="E60" i="5"/>
  <c r="E61" i="5" s="1"/>
  <c r="I71" i="2"/>
  <c r="K28" i="2"/>
  <c r="K30" i="2" s="1"/>
  <c r="C14" i="4"/>
  <c r="G19" i="5"/>
  <c r="G21" i="5" s="1"/>
  <c r="J67" i="2"/>
  <c r="F57" i="5" s="1"/>
  <c r="F58" i="5" s="1"/>
  <c r="J70" i="2"/>
  <c r="F60" i="5" s="1"/>
  <c r="E19" i="6"/>
  <c r="E21" i="6" s="1"/>
  <c r="G19" i="4"/>
  <c r="G21" i="4" s="1"/>
  <c r="J112" i="2"/>
  <c r="F82" i="5" s="1"/>
  <c r="D19" i="7" s="1"/>
  <c r="J28" i="1"/>
  <c r="F18" i="4"/>
  <c r="F18" i="6" s="1"/>
  <c r="F19" i="6" s="1"/>
  <c r="F21" i="6" s="1"/>
  <c r="N63" i="1"/>
  <c r="K87" i="3"/>
  <c r="L87" i="3"/>
  <c r="AB87" i="3"/>
  <c r="X87" i="3"/>
  <c r="P87" i="3"/>
  <c r="Z87" i="3"/>
  <c r="V87" i="3"/>
  <c r="T87" i="3"/>
  <c r="R87" i="3"/>
  <c r="N87" i="3"/>
  <c r="I87" i="3"/>
  <c r="J87" i="3"/>
  <c r="M87" i="3"/>
  <c r="W87" i="3"/>
  <c r="S87" i="3"/>
  <c r="Y87" i="3"/>
  <c r="O87" i="3"/>
  <c r="U87" i="3"/>
  <c r="AA87" i="3"/>
  <c r="Q87" i="3"/>
  <c r="K6" i="1"/>
  <c r="J77" i="1"/>
  <c r="J79" i="1" s="1"/>
  <c r="U34" i="1"/>
  <c r="Q25" i="4" s="1"/>
  <c r="N34" i="1"/>
  <c r="J25" i="4" s="1"/>
  <c r="V34" i="1"/>
  <c r="R25" i="4" s="1"/>
  <c r="O34" i="1"/>
  <c r="K25" i="4" s="1"/>
  <c r="W34" i="1"/>
  <c r="S25" i="4" s="1"/>
  <c r="P34" i="1"/>
  <c r="L25" i="4" s="1"/>
  <c r="X34" i="1"/>
  <c r="T25" i="4" s="1"/>
  <c r="Q34" i="1"/>
  <c r="M25" i="4" s="1"/>
  <c r="Y34" i="1"/>
  <c r="U25" i="4" s="1"/>
  <c r="R34" i="1"/>
  <c r="N25" i="4" s="1"/>
  <c r="Z34" i="1"/>
  <c r="V25" i="4" s="1"/>
  <c r="AA34" i="1"/>
  <c r="W25" i="4" s="1"/>
  <c r="S34" i="1"/>
  <c r="O25" i="4" s="1"/>
  <c r="T34" i="1"/>
  <c r="P25" i="4" s="1"/>
  <c r="L82" i="3"/>
  <c r="AB82" i="3"/>
  <c r="X82" i="3"/>
  <c r="P82" i="3"/>
  <c r="Z82" i="3"/>
  <c r="V82" i="3"/>
  <c r="T82" i="3"/>
  <c r="R82" i="3"/>
  <c r="N82" i="3"/>
  <c r="I82" i="3"/>
  <c r="J82" i="3"/>
  <c r="AA82" i="3"/>
  <c r="Y82" i="3"/>
  <c r="W82" i="3"/>
  <c r="U82" i="3"/>
  <c r="S82" i="3"/>
  <c r="Q82" i="3"/>
  <c r="O82" i="3"/>
  <c r="M82" i="3"/>
  <c r="K82" i="3"/>
  <c r="I83" i="1"/>
  <c r="I84" i="1" s="1"/>
  <c r="I88" i="1"/>
  <c r="I89" i="1" s="1"/>
  <c r="D2" i="7"/>
  <c r="F2" i="4"/>
  <c r="E68" i="4"/>
  <c r="M82" i="2"/>
  <c r="Q82" i="2"/>
  <c r="T82" i="2"/>
  <c r="I82" i="2"/>
  <c r="L82" i="2"/>
  <c r="P82" i="2"/>
  <c r="S82" i="2"/>
  <c r="W82" i="2"/>
  <c r="Z82" i="2"/>
  <c r="J82" i="2"/>
  <c r="K82" i="2"/>
  <c r="R82" i="2"/>
  <c r="AB82" i="2"/>
  <c r="N82" i="2"/>
  <c r="X82" i="2"/>
  <c r="V82" i="2"/>
  <c r="Y82" i="2"/>
  <c r="U82" i="2"/>
  <c r="AA82" i="2"/>
  <c r="O82" i="2"/>
  <c r="C72" i="5"/>
  <c r="I68" i="1"/>
  <c r="J65" i="1" s="1"/>
  <c r="I71" i="1"/>
  <c r="E57" i="4"/>
  <c r="X87" i="2"/>
  <c r="AA87" i="2"/>
  <c r="M87" i="2"/>
  <c r="Q87" i="2"/>
  <c r="T87" i="2"/>
  <c r="I87" i="2"/>
  <c r="L87" i="2"/>
  <c r="P87" i="2"/>
  <c r="S87" i="2"/>
  <c r="W87" i="2"/>
  <c r="Z87" i="2"/>
  <c r="O87" i="2"/>
  <c r="V87" i="2"/>
  <c r="Y87" i="2"/>
  <c r="J87" i="2"/>
  <c r="N87" i="2"/>
  <c r="R87" i="2"/>
  <c r="AB87" i="2"/>
  <c r="U87" i="2"/>
  <c r="K87" i="2"/>
  <c r="L10" i="1"/>
  <c r="G19" i="6"/>
  <c r="G21" i="6" s="1"/>
  <c r="L27" i="1"/>
  <c r="M8" i="1"/>
  <c r="H4" i="4"/>
  <c r="K96" i="1"/>
  <c r="K30" i="1"/>
  <c r="C51" i="6"/>
  <c r="C51" i="5"/>
  <c r="C49" i="5"/>
  <c r="C43" i="5"/>
  <c r="C14" i="5"/>
  <c r="I96" i="2"/>
  <c r="E66" i="5" s="1"/>
  <c r="C16" i="7" s="1"/>
  <c r="I30" i="2"/>
  <c r="J30" i="2"/>
  <c r="P34" i="3"/>
  <c r="S34" i="3"/>
  <c r="T34" i="3"/>
  <c r="O34" i="3"/>
  <c r="AA34" i="3"/>
  <c r="I96" i="3"/>
  <c r="E66" i="6" s="1"/>
  <c r="C24" i="7" s="1"/>
  <c r="Z34" i="3"/>
  <c r="R34" i="3"/>
  <c r="N34" i="3"/>
  <c r="Q34" i="3"/>
  <c r="Y34" i="3"/>
  <c r="AB34" i="3"/>
  <c r="X34" i="3"/>
  <c r="U34" i="3"/>
  <c r="C49" i="6"/>
  <c r="W34" i="3"/>
  <c r="C14" i="6"/>
  <c r="C43" i="6"/>
  <c r="I83" i="3"/>
  <c r="I84" i="3" s="1"/>
  <c r="I88" i="3"/>
  <c r="J96" i="3"/>
  <c r="F66" i="6" s="1"/>
  <c r="D24" i="7" s="1"/>
  <c r="J30" i="3"/>
  <c r="K63" i="3"/>
  <c r="C41" i="6"/>
  <c r="I68" i="3"/>
  <c r="J65" i="3" s="1"/>
  <c r="J67" i="3" s="1"/>
  <c r="F57" i="6" s="1"/>
  <c r="J4" i="6"/>
  <c r="N27" i="3"/>
  <c r="N28" i="3" s="1"/>
  <c r="N96" i="3" s="1"/>
  <c r="J66" i="6" s="1"/>
  <c r="H24" i="7" s="1"/>
  <c r="O8" i="3"/>
  <c r="E58" i="6"/>
  <c r="I98" i="3"/>
  <c r="E60" i="6"/>
  <c r="E61" i="6" s="1"/>
  <c r="I71" i="3"/>
  <c r="J77" i="3"/>
  <c r="J79" i="3" s="1"/>
  <c r="K6" i="3"/>
  <c r="K96" i="3"/>
  <c r="G66" i="6" s="1"/>
  <c r="E24" i="7" s="1"/>
  <c r="K30" i="3"/>
  <c r="C71" i="6"/>
  <c r="F101" i="3"/>
  <c r="X34" i="2"/>
  <c r="Z34" i="2"/>
  <c r="F102" i="2"/>
  <c r="O34" i="2"/>
  <c r="N34" i="2"/>
  <c r="P34" i="2"/>
  <c r="V34" i="2"/>
  <c r="U34" i="2"/>
  <c r="I88" i="2"/>
  <c r="I83" i="2"/>
  <c r="T34" i="2"/>
  <c r="Y34" i="2"/>
  <c r="Q34" i="2"/>
  <c r="C41" i="5"/>
  <c r="J7" i="2"/>
  <c r="L28" i="2"/>
  <c r="L96" i="2" s="1"/>
  <c r="H66" i="5" s="1"/>
  <c r="F16" i="7" s="1"/>
  <c r="H18" i="5"/>
  <c r="H19" i="5" s="1"/>
  <c r="AB34" i="2"/>
  <c r="S34" i="2"/>
  <c r="AA34" i="2"/>
  <c r="M27" i="2"/>
  <c r="I4" i="5"/>
  <c r="N8" i="2"/>
  <c r="R34" i="2"/>
  <c r="E21" i="5"/>
  <c r="L10" i="2"/>
  <c r="C71" i="4"/>
  <c r="C21" i="5" l="1"/>
  <c r="I89" i="2"/>
  <c r="I89" i="3"/>
  <c r="I91" i="3" s="1"/>
  <c r="I92" i="3" s="1"/>
  <c r="I33" i="3" s="1"/>
  <c r="I36" i="3" s="1"/>
  <c r="J98" i="2"/>
  <c r="K96" i="2"/>
  <c r="G66" i="5" s="1"/>
  <c r="E16" i="7" s="1"/>
  <c r="J68" i="2"/>
  <c r="K65" i="2" s="1"/>
  <c r="K70" i="2" s="1"/>
  <c r="F61" i="5"/>
  <c r="J71" i="2"/>
  <c r="C21" i="6"/>
  <c r="F19" i="4"/>
  <c r="F21" i="4" s="1"/>
  <c r="C21" i="4" s="1"/>
  <c r="I91" i="1"/>
  <c r="I84" i="2"/>
  <c r="E61" i="4"/>
  <c r="E58" i="4"/>
  <c r="O63" i="1"/>
  <c r="J70" i="1"/>
  <c r="F55" i="4"/>
  <c r="J67" i="1"/>
  <c r="F57" i="4" s="1"/>
  <c r="J88" i="1"/>
  <c r="J89" i="1" s="1"/>
  <c r="J83" i="1"/>
  <c r="J84" i="1" s="1"/>
  <c r="K7" i="1"/>
  <c r="J96" i="1"/>
  <c r="F66" i="4" s="1"/>
  <c r="D8" i="7" s="1"/>
  <c r="J30" i="1"/>
  <c r="F30" i="1" s="1"/>
  <c r="M10" i="1"/>
  <c r="G66" i="4"/>
  <c r="E8" i="7" s="1"/>
  <c r="H18" i="4"/>
  <c r="L28" i="1"/>
  <c r="I4" i="4"/>
  <c r="M27" i="1"/>
  <c r="N8" i="1"/>
  <c r="F30" i="2"/>
  <c r="F30" i="3"/>
  <c r="J83" i="3"/>
  <c r="J84" i="3" s="1"/>
  <c r="J88" i="3"/>
  <c r="J89" i="3" s="1"/>
  <c r="J112" i="3"/>
  <c r="J68" i="3"/>
  <c r="K65" i="3" s="1"/>
  <c r="K67" i="3" s="1"/>
  <c r="G57" i="6" s="1"/>
  <c r="J70" i="3"/>
  <c r="F55" i="6"/>
  <c r="F58" i="6" s="1"/>
  <c r="L63" i="3"/>
  <c r="K2" i="3"/>
  <c r="K7" i="3"/>
  <c r="K4" i="6"/>
  <c r="P8" i="3"/>
  <c r="O27" i="3"/>
  <c r="O28" i="3" s="1"/>
  <c r="O96" i="3" s="1"/>
  <c r="K66" i="6" s="1"/>
  <c r="I24" i="7" s="1"/>
  <c r="E68" i="6"/>
  <c r="N27" i="2"/>
  <c r="O8" i="2"/>
  <c r="J4" i="5"/>
  <c r="K6" i="2"/>
  <c r="J77" i="2"/>
  <c r="J79" i="2" s="1"/>
  <c r="M28" i="2"/>
  <c r="M96" i="2" s="1"/>
  <c r="I18" i="5"/>
  <c r="I19" i="5" s="1"/>
  <c r="F68" i="5"/>
  <c r="M10" i="2"/>
  <c r="I91" i="2" l="1"/>
  <c r="I92" i="2" s="1"/>
  <c r="K33" i="2" s="1"/>
  <c r="K36" i="2" s="1"/>
  <c r="K67" i="2"/>
  <c r="G57" i="5" s="1"/>
  <c r="K112" i="2"/>
  <c r="G82" i="5" s="1"/>
  <c r="E19" i="7" s="1"/>
  <c r="G55" i="5"/>
  <c r="J68" i="1"/>
  <c r="K65" i="1" s="1"/>
  <c r="K70" i="1" s="1"/>
  <c r="K77" i="1"/>
  <c r="K79" i="1" s="1"/>
  <c r="L6" i="1"/>
  <c r="J98" i="1"/>
  <c r="F60" i="4"/>
  <c r="F61" i="4" s="1"/>
  <c r="J71" i="1"/>
  <c r="J91" i="1"/>
  <c r="J92" i="1" s="1"/>
  <c r="P63" i="1"/>
  <c r="E2" i="7"/>
  <c r="G2" i="4"/>
  <c r="F58" i="4"/>
  <c r="G82" i="4"/>
  <c r="E11" i="7" s="1"/>
  <c r="K67" i="1"/>
  <c r="G57" i="4" s="1"/>
  <c r="F82" i="4"/>
  <c r="I92" i="1"/>
  <c r="N10" i="1"/>
  <c r="M28" i="1"/>
  <c r="M96" i="1" s="1"/>
  <c r="I18" i="4"/>
  <c r="L96" i="1"/>
  <c r="H18" i="6"/>
  <c r="H19" i="6" s="1"/>
  <c r="H19" i="4"/>
  <c r="J4" i="4"/>
  <c r="N27" i="1"/>
  <c r="O8" i="1"/>
  <c r="J91" i="3"/>
  <c r="J92" i="3" s="1"/>
  <c r="M63" i="3"/>
  <c r="L4" i="6"/>
  <c r="Q8" i="3"/>
  <c r="P27" i="3"/>
  <c r="P28" i="3" s="1"/>
  <c r="P96" i="3" s="1"/>
  <c r="L66" i="6" s="1"/>
  <c r="J24" i="7" s="1"/>
  <c r="F60" i="6"/>
  <c r="F61" i="6" s="1"/>
  <c r="J98" i="3"/>
  <c r="J71" i="3"/>
  <c r="G55" i="6"/>
  <c r="G58" i="6" s="1"/>
  <c r="K68" i="3"/>
  <c r="L65" i="3" s="1"/>
  <c r="L67" i="3" s="1"/>
  <c r="H57" i="6" s="1"/>
  <c r="K70" i="3"/>
  <c r="K112" i="3"/>
  <c r="G82" i="6" s="1"/>
  <c r="E27" i="7" s="1"/>
  <c r="F82" i="6"/>
  <c r="D27" i="7" s="1"/>
  <c r="K77" i="3"/>
  <c r="K79" i="3" s="1"/>
  <c r="L6" i="3"/>
  <c r="I95" i="3"/>
  <c r="P8" i="2"/>
  <c r="O27" i="2"/>
  <c r="K4" i="5"/>
  <c r="I66" i="5"/>
  <c r="G16" i="7" s="1"/>
  <c r="K7" i="2"/>
  <c r="J83" i="2"/>
  <c r="J84" i="2" s="1"/>
  <c r="J88" i="2"/>
  <c r="J89" i="2" s="1"/>
  <c r="N28" i="2"/>
  <c r="J18" i="5"/>
  <c r="J19" i="5" s="1"/>
  <c r="K98" i="2"/>
  <c r="G60" i="5"/>
  <c r="N10" i="2"/>
  <c r="G58" i="5" l="1"/>
  <c r="K97" i="2"/>
  <c r="I33" i="2"/>
  <c r="J33" i="2"/>
  <c r="L33" i="2"/>
  <c r="I95" i="2"/>
  <c r="C15" i="7" s="1"/>
  <c r="G61" i="5"/>
  <c r="K71" i="2"/>
  <c r="K68" i="2"/>
  <c r="L65" i="2" s="1"/>
  <c r="L70" i="2" s="1"/>
  <c r="G55" i="4"/>
  <c r="G58" i="4" s="1"/>
  <c r="K98" i="1"/>
  <c r="G68" i="4" s="1"/>
  <c r="K71" i="1"/>
  <c r="G60" i="4"/>
  <c r="G61" i="4" s="1"/>
  <c r="K68" i="1"/>
  <c r="L65" i="1" s="1"/>
  <c r="Q63" i="1"/>
  <c r="I33" i="1"/>
  <c r="I95" i="1"/>
  <c r="E65" i="4"/>
  <c r="C7" i="7" s="1"/>
  <c r="F68" i="4"/>
  <c r="J33" i="1"/>
  <c r="J95" i="1"/>
  <c r="F65" i="4"/>
  <c r="D7" i="7" s="1"/>
  <c r="L7" i="1"/>
  <c r="D11" i="7"/>
  <c r="K88" i="1"/>
  <c r="K89" i="1" s="1"/>
  <c r="K83" i="1"/>
  <c r="K84" i="1" s="1"/>
  <c r="J95" i="3"/>
  <c r="F65" i="6" s="1"/>
  <c r="D23" i="7" s="1"/>
  <c r="J33" i="3"/>
  <c r="J36" i="3" s="1"/>
  <c r="O10" i="1"/>
  <c r="P8" i="1"/>
  <c r="K4" i="4"/>
  <c r="O27" i="1"/>
  <c r="N28" i="1"/>
  <c r="J18" i="4"/>
  <c r="H66" i="4"/>
  <c r="F8" i="7" s="1"/>
  <c r="I18" i="6"/>
  <c r="I19" i="6" s="1"/>
  <c r="I19" i="4"/>
  <c r="I66" i="4"/>
  <c r="G8" i="7" s="1"/>
  <c r="J91" i="2"/>
  <c r="J92" i="2" s="1"/>
  <c r="F68" i="6"/>
  <c r="R8" i="3"/>
  <c r="M4" i="6"/>
  <c r="Q27" i="3"/>
  <c r="Q28" i="3" s="1"/>
  <c r="Q96" i="3" s="1"/>
  <c r="K83" i="3"/>
  <c r="K84" i="3" s="1"/>
  <c r="K88" i="3"/>
  <c r="K89" i="3" s="1"/>
  <c r="K98" i="3"/>
  <c r="G68" i="6" s="1"/>
  <c r="G60" i="6"/>
  <c r="G61" i="6" s="1"/>
  <c r="K71" i="3"/>
  <c r="L68" i="3"/>
  <c r="M65" i="3" s="1"/>
  <c r="H55" i="6"/>
  <c r="H58" i="6" s="1"/>
  <c r="L112" i="3"/>
  <c r="L70" i="3"/>
  <c r="L2" i="3"/>
  <c r="L7" i="3"/>
  <c r="N63" i="3"/>
  <c r="E65" i="6"/>
  <c r="C23" i="7" s="1"/>
  <c r="E24" i="6"/>
  <c r="K77" i="2"/>
  <c r="K79" i="2" s="1"/>
  <c r="L6" i="2"/>
  <c r="P27" i="2"/>
  <c r="Q8" i="2"/>
  <c r="L4" i="5"/>
  <c r="N96" i="2"/>
  <c r="K18" i="5"/>
  <c r="K19" i="5" s="1"/>
  <c r="O28" i="2"/>
  <c r="O96" i="2" s="1"/>
  <c r="K66" i="5" s="1"/>
  <c r="I16" i="7" s="1"/>
  <c r="G68" i="5"/>
  <c r="O10" i="2"/>
  <c r="L36" i="2" l="1"/>
  <c r="L97" i="2" s="1"/>
  <c r="H67" i="5" s="1"/>
  <c r="F17" i="7" s="1"/>
  <c r="J36" i="2"/>
  <c r="E24" i="5"/>
  <c r="I36" i="2"/>
  <c r="I97" i="2" s="1"/>
  <c r="I99" i="2" s="1"/>
  <c r="I103" i="2" s="1"/>
  <c r="I105" i="2" s="1"/>
  <c r="K38" i="2"/>
  <c r="E65" i="5"/>
  <c r="L67" i="2"/>
  <c r="H57" i="5" s="1"/>
  <c r="L112" i="2"/>
  <c r="H82" i="5" s="1"/>
  <c r="F19" i="7" s="1"/>
  <c r="H55" i="5"/>
  <c r="J38" i="2"/>
  <c r="R63" i="1"/>
  <c r="K91" i="1"/>
  <c r="F24" i="4"/>
  <c r="H55" i="4"/>
  <c r="L70" i="1"/>
  <c r="L67" i="1"/>
  <c r="H57" i="4" s="1"/>
  <c r="M6" i="1"/>
  <c r="L77" i="1"/>
  <c r="L79" i="1" s="1"/>
  <c r="F2" i="7"/>
  <c r="H2" i="4"/>
  <c r="E24" i="4"/>
  <c r="J95" i="2"/>
  <c r="D15" i="7" s="1"/>
  <c r="M33" i="2"/>
  <c r="M36" i="2" s="1"/>
  <c r="P10" i="1"/>
  <c r="O28" i="1"/>
  <c r="O96" i="1" s="1"/>
  <c r="K18" i="4"/>
  <c r="J18" i="6"/>
  <c r="J19" i="6" s="1"/>
  <c r="J19" i="4"/>
  <c r="N96" i="1"/>
  <c r="P27" i="1"/>
  <c r="Q8" i="1"/>
  <c r="L4" i="4"/>
  <c r="H60" i="6"/>
  <c r="H61" i="6" s="1"/>
  <c r="L98" i="3"/>
  <c r="H68" i="6" s="1"/>
  <c r="L71" i="3"/>
  <c r="H82" i="6"/>
  <c r="F27" i="7" s="1"/>
  <c r="K91" i="3"/>
  <c r="M6" i="3"/>
  <c r="L77" i="3"/>
  <c r="L79" i="3" s="1"/>
  <c r="M66" i="6"/>
  <c r="K24" i="7" s="1"/>
  <c r="M112" i="3"/>
  <c r="I82" i="6" s="1"/>
  <c r="G27" i="7" s="1"/>
  <c r="M70" i="3"/>
  <c r="I55" i="6"/>
  <c r="O63" i="3"/>
  <c r="R27" i="3"/>
  <c r="R28" i="3" s="1"/>
  <c r="R96" i="3" s="1"/>
  <c r="N66" i="6" s="1"/>
  <c r="L24" i="7" s="1"/>
  <c r="S8" i="3"/>
  <c r="N4" i="6"/>
  <c r="M67" i="3"/>
  <c r="I57" i="6" s="1"/>
  <c r="I38" i="3"/>
  <c r="I97" i="3"/>
  <c r="J97" i="3"/>
  <c r="J38" i="3"/>
  <c r="R8" i="2"/>
  <c r="M4" i="5"/>
  <c r="Q27" i="2"/>
  <c r="P28" i="2"/>
  <c r="L18" i="5"/>
  <c r="L19" i="5" s="1"/>
  <c r="J66" i="5"/>
  <c r="H16" i="7" s="1"/>
  <c r="L7" i="2"/>
  <c r="K83" i="2"/>
  <c r="K84" i="2" s="1"/>
  <c r="K88" i="2"/>
  <c r="K89" i="2" s="1"/>
  <c r="L98" i="2"/>
  <c r="H60" i="5"/>
  <c r="G67" i="5"/>
  <c r="E17" i="7" s="1"/>
  <c r="P10" i="2"/>
  <c r="H58" i="5" l="1"/>
  <c r="E67" i="5"/>
  <c r="C17" i="7" s="1"/>
  <c r="H61" i="5"/>
  <c r="L71" i="2"/>
  <c r="L68" i="2"/>
  <c r="M65" i="2" s="1"/>
  <c r="M70" i="2" s="1"/>
  <c r="I38" i="2"/>
  <c r="F38" i="2" s="1"/>
  <c r="J97" i="2"/>
  <c r="F67" i="5" s="1"/>
  <c r="F65" i="5"/>
  <c r="H58" i="4"/>
  <c r="L68" i="1"/>
  <c r="M65" i="1" s="1"/>
  <c r="I55" i="4" s="1"/>
  <c r="M70" i="1"/>
  <c r="I82" i="4"/>
  <c r="G11" i="7" s="1"/>
  <c r="M67" i="1"/>
  <c r="I57" i="4" s="1"/>
  <c r="L83" i="1"/>
  <c r="L84" i="1" s="1"/>
  <c r="L88" i="1"/>
  <c r="L89" i="1" s="1"/>
  <c r="M7" i="1"/>
  <c r="K92" i="1"/>
  <c r="H60" i="4"/>
  <c r="H61" i="4" s="1"/>
  <c r="L71" i="1"/>
  <c r="L98" i="1"/>
  <c r="J97" i="1"/>
  <c r="F27" i="4"/>
  <c r="F29" i="4" s="1"/>
  <c r="F29" i="5"/>
  <c r="F27" i="6"/>
  <c r="F29" i="6" s="1"/>
  <c r="J38" i="1"/>
  <c r="I38" i="1"/>
  <c r="E27" i="4"/>
  <c r="E29" i="4" s="1"/>
  <c r="I97" i="1"/>
  <c r="E27" i="6"/>
  <c r="E29" i="6" s="1"/>
  <c r="E29" i="5"/>
  <c r="H82" i="4"/>
  <c r="S63" i="1"/>
  <c r="M97" i="2"/>
  <c r="I67" i="5" s="1"/>
  <c r="G17" i="7" s="1"/>
  <c r="Q10" i="1"/>
  <c r="L18" i="4"/>
  <c r="P28" i="1"/>
  <c r="J66" i="4"/>
  <c r="H8" i="7" s="1"/>
  <c r="K18" i="6"/>
  <c r="K19" i="6" s="1"/>
  <c r="K19" i="4"/>
  <c r="Q27" i="1"/>
  <c r="R8" i="1"/>
  <c r="M4" i="4"/>
  <c r="K66" i="4"/>
  <c r="I8" i="7" s="1"/>
  <c r="M68" i="3"/>
  <c r="N65" i="3" s="1"/>
  <c r="N67" i="3" s="1"/>
  <c r="J57" i="6" s="1"/>
  <c r="I58" i="6"/>
  <c r="L83" i="3"/>
  <c r="L84" i="3" s="1"/>
  <c r="L88" i="3"/>
  <c r="L89" i="3" s="1"/>
  <c r="K92" i="3"/>
  <c r="K33" i="3" s="1"/>
  <c r="K36" i="3" s="1"/>
  <c r="M7" i="3"/>
  <c r="M2" i="3"/>
  <c r="M98" i="3"/>
  <c r="M71" i="3"/>
  <c r="I60" i="6"/>
  <c r="I61" i="6" s="1"/>
  <c r="O4" i="6"/>
  <c r="S27" i="3"/>
  <c r="S28" i="3" s="1"/>
  <c r="S96" i="3" s="1"/>
  <c r="O66" i="6" s="1"/>
  <c r="M24" i="7" s="1"/>
  <c r="T8" i="3"/>
  <c r="P63" i="3"/>
  <c r="F67" i="6"/>
  <c r="J99" i="3"/>
  <c r="J103" i="3" s="1"/>
  <c r="J105" i="3" s="1"/>
  <c r="E67" i="6"/>
  <c r="C25" i="7" s="1"/>
  <c r="I99" i="3"/>
  <c r="M18" i="5"/>
  <c r="M19" i="5" s="1"/>
  <c r="Q28" i="2"/>
  <c r="Q96" i="2" s="1"/>
  <c r="M66" i="5" s="1"/>
  <c r="K16" i="7" s="1"/>
  <c r="P96" i="2"/>
  <c r="K91" i="2"/>
  <c r="K92" i="2" s="1"/>
  <c r="M6" i="2"/>
  <c r="L77" i="2"/>
  <c r="L79" i="2" s="1"/>
  <c r="N4" i="5"/>
  <c r="R27" i="2"/>
  <c r="S8" i="2"/>
  <c r="H68" i="5"/>
  <c r="E75" i="5"/>
  <c r="C18" i="7" s="1"/>
  <c r="I107" i="2"/>
  <c r="E77" i="5" s="1"/>
  <c r="Q10" i="2"/>
  <c r="M67" i="2" l="1"/>
  <c r="I57" i="5" s="1"/>
  <c r="M112" i="2"/>
  <c r="I82" i="5" s="1"/>
  <c r="G19" i="7" s="1"/>
  <c r="I55" i="5"/>
  <c r="E69" i="5"/>
  <c r="E73" i="5" s="1"/>
  <c r="J99" i="2"/>
  <c r="J103" i="2" s="1"/>
  <c r="J105" i="2" s="1"/>
  <c r="J107" i="2" s="1"/>
  <c r="F77" i="5" s="1"/>
  <c r="F69" i="5"/>
  <c r="F73" i="5" s="1"/>
  <c r="D17" i="7"/>
  <c r="L91" i="1"/>
  <c r="L92" i="1" s="1"/>
  <c r="L33" i="1" s="1"/>
  <c r="E67" i="4"/>
  <c r="C9" i="7" s="1"/>
  <c r="I99" i="1"/>
  <c r="H68" i="4"/>
  <c r="L95" i="1"/>
  <c r="F67" i="4"/>
  <c r="D9" i="7" s="1"/>
  <c r="J99" i="1"/>
  <c r="N70" i="3"/>
  <c r="N98" i="3" s="1"/>
  <c r="J68" i="6" s="1"/>
  <c r="T63" i="1"/>
  <c r="M77" i="1"/>
  <c r="M79" i="1" s="1"/>
  <c r="N6" i="1"/>
  <c r="J55" i="6"/>
  <c r="J58" i="6" s="1"/>
  <c r="K95" i="1"/>
  <c r="G65" i="4"/>
  <c r="E7" i="7" s="1"/>
  <c r="K33" i="1"/>
  <c r="I60" i="4"/>
  <c r="I61" i="4" s="1"/>
  <c r="M98" i="1"/>
  <c r="I68" i="4" s="1"/>
  <c r="M71" i="1"/>
  <c r="F11" i="7"/>
  <c r="M68" i="1"/>
  <c r="N65" i="1" s="1"/>
  <c r="G2" i="7"/>
  <c r="I2" i="4"/>
  <c r="I58" i="4"/>
  <c r="K95" i="2"/>
  <c r="E15" i="7" s="1"/>
  <c r="N33" i="2"/>
  <c r="N36" i="2" s="1"/>
  <c r="J107" i="3"/>
  <c r="F77" i="6" s="1"/>
  <c r="F75" i="6"/>
  <c r="D26" i="7" s="1"/>
  <c r="F69" i="6"/>
  <c r="F73" i="6" s="1"/>
  <c r="D25" i="7"/>
  <c r="R10" i="1"/>
  <c r="R27" i="1"/>
  <c r="N4" i="4"/>
  <c r="S8" i="1"/>
  <c r="P96" i="1"/>
  <c r="Q28" i="1"/>
  <c r="Q96" i="1" s="1"/>
  <c r="M18" i="4"/>
  <c r="L18" i="6"/>
  <c r="L19" i="6" s="1"/>
  <c r="L19" i="4"/>
  <c r="L91" i="3"/>
  <c r="L92" i="3" s="1"/>
  <c r="N68" i="3"/>
  <c r="O65" i="3" s="1"/>
  <c r="O67" i="3" s="1"/>
  <c r="K57" i="6" s="1"/>
  <c r="N112" i="3"/>
  <c r="J82" i="6" s="1"/>
  <c r="H27" i="7" s="1"/>
  <c r="I68" i="6"/>
  <c r="M77" i="3"/>
  <c r="M79" i="3" s="1"/>
  <c r="N6" i="3"/>
  <c r="P4" i="6"/>
  <c r="T27" i="3"/>
  <c r="T28" i="3" s="1"/>
  <c r="T96" i="3" s="1"/>
  <c r="P66" i="6" s="1"/>
  <c r="N24" i="7" s="1"/>
  <c r="U8" i="3"/>
  <c r="Q63" i="3"/>
  <c r="K95" i="3"/>
  <c r="E69" i="6"/>
  <c r="I103" i="3"/>
  <c r="L83" i="2"/>
  <c r="L84" i="2" s="1"/>
  <c r="L88" i="2"/>
  <c r="L89" i="2" s="1"/>
  <c r="R28" i="2"/>
  <c r="R96" i="2" s="1"/>
  <c r="N66" i="5" s="1"/>
  <c r="L16" i="7" s="1"/>
  <c r="N18" i="5"/>
  <c r="N19" i="5" s="1"/>
  <c r="M7" i="2"/>
  <c r="L66" i="5"/>
  <c r="J16" i="7" s="1"/>
  <c r="T8" i="2"/>
  <c r="O4" i="5"/>
  <c r="S27" i="2"/>
  <c r="M98" i="2"/>
  <c r="I60" i="5"/>
  <c r="R10" i="2"/>
  <c r="J60" i="6" l="1"/>
  <c r="J61" i="6" s="1"/>
  <c r="N71" i="3"/>
  <c r="M68" i="2"/>
  <c r="N65" i="2" s="1"/>
  <c r="N70" i="2" s="1"/>
  <c r="I58" i="5"/>
  <c r="I61" i="5"/>
  <c r="M71" i="2"/>
  <c r="F75" i="5"/>
  <c r="D18" i="7" s="1"/>
  <c r="N67" i="2"/>
  <c r="J57" i="5" s="1"/>
  <c r="N112" i="2"/>
  <c r="J82" i="5" s="1"/>
  <c r="H19" i="7" s="1"/>
  <c r="H65" i="4"/>
  <c r="F7" i="7" s="1"/>
  <c r="N7" i="1"/>
  <c r="G24" i="4"/>
  <c r="N70" i="1"/>
  <c r="J55" i="4"/>
  <c r="N67" i="1"/>
  <c r="J57" i="4" s="1"/>
  <c r="U63" i="1"/>
  <c r="M88" i="1"/>
  <c r="M89" i="1" s="1"/>
  <c r="M83" i="1"/>
  <c r="M84" i="1" s="1"/>
  <c r="M91" i="1" s="1"/>
  <c r="H24" i="4"/>
  <c r="E69" i="4"/>
  <c r="E73" i="4" s="1"/>
  <c r="I103" i="1"/>
  <c r="I105" i="1" s="1"/>
  <c r="J103" i="1"/>
  <c r="J105" i="1" s="1"/>
  <c r="F69" i="4"/>
  <c r="F73" i="4" s="1"/>
  <c r="K99" i="2"/>
  <c r="K103" i="2" s="1"/>
  <c r="K105" i="2" s="1"/>
  <c r="K107" i="2" s="1"/>
  <c r="G65" i="5"/>
  <c r="G69" i="5" s="1"/>
  <c r="G73" i="5" s="1"/>
  <c r="N97" i="2"/>
  <c r="J67" i="5" s="1"/>
  <c r="H17" i="7" s="1"/>
  <c r="L95" i="3"/>
  <c r="H65" i="6" s="1"/>
  <c r="L33" i="3"/>
  <c r="L36" i="3" s="1"/>
  <c r="K97" i="3"/>
  <c r="K99" i="3" s="1"/>
  <c r="K38" i="3"/>
  <c r="F38" i="3" s="1"/>
  <c r="S10" i="1"/>
  <c r="N18" i="4"/>
  <c r="R28" i="1"/>
  <c r="R96" i="1" s="1"/>
  <c r="M66" i="4"/>
  <c r="K8" i="7" s="1"/>
  <c r="T8" i="1"/>
  <c r="O4" i="4"/>
  <c r="S27" i="1"/>
  <c r="L66" i="4"/>
  <c r="J8" i="7" s="1"/>
  <c r="M18" i="6"/>
  <c r="M19" i="6" s="1"/>
  <c r="M19" i="4"/>
  <c r="L91" i="2"/>
  <c r="L92" i="2" s="1"/>
  <c r="O70" i="3"/>
  <c r="K60" i="6" s="1"/>
  <c r="K61" i="6" s="1"/>
  <c r="O112" i="3"/>
  <c r="K82" i="6" s="1"/>
  <c r="I27" i="7" s="1"/>
  <c r="K55" i="6"/>
  <c r="K58" i="6" s="1"/>
  <c r="N7" i="3"/>
  <c r="N2" i="3"/>
  <c r="M83" i="3"/>
  <c r="M84" i="3" s="1"/>
  <c r="M88" i="3"/>
  <c r="M89" i="3" s="1"/>
  <c r="R63" i="3"/>
  <c r="O68" i="3"/>
  <c r="P65" i="3" s="1"/>
  <c r="G65" i="6"/>
  <c r="E23" i="7" s="1"/>
  <c r="Q4" i="6"/>
  <c r="U27" i="3"/>
  <c r="U28" i="3" s="1"/>
  <c r="U96" i="3" s="1"/>
  <c r="Q66" i="6" s="1"/>
  <c r="O24" i="7" s="1"/>
  <c r="V8" i="3"/>
  <c r="E73" i="6"/>
  <c r="I105" i="3"/>
  <c r="E75" i="6" s="1"/>
  <c r="C26" i="7" s="1"/>
  <c r="J55" i="5"/>
  <c r="S28" i="2"/>
  <c r="O18" i="5"/>
  <c r="O19" i="5" s="1"/>
  <c r="N6" i="2"/>
  <c r="M77" i="2"/>
  <c r="M79" i="2" s="1"/>
  <c r="U8" i="2"/>
  <c r="T27" i="2"/>
  <c r="P4" i="5"/>
  <c r="I68" i="5"/>
  <c r="N98" i="2"/>
  <c r="J60" i="5"/>
  <c r="S10" i="2"/>
  <c r="N71" i="2" l="1"/>
  <c r="N68" i="2"/>
  <c r="O65" i="2" s="1"/>
  <c r="O112" i="2" s="1"/>
  <c r="K82" i="5" s="1"/>
  <c r="I19" i="7" s="1"/>
  <c r="J58" i="5"/>
  <c r="J61" i="5"/>
  <c r="G75" i="5"/>
  <c r="E18" i="7" s="1"/>
  <c r="J58" i="4"/>
  <c r="M92" i="1"/>
  <c r="J82" i="4"/>
  <c r="C10" i="7"/>
  <c r="E75" i="4"/>
  <c r="I107" i="1"/>
  <c r="D10" i="7"/>
  <c r="F75" i="4"/>
  <c r="J107" i="1"/>
  <c r="F77" i="4" s="1"/>
  <c r="N98" i="1"/>
  <c r="J60" i="4"/>
  <c r="J61" i="4" s="1"/>
  <c r="N71" i="1"/>
  <c r="V63" i="1"/>
  <c r="G27" i="4"/>
  <c r="G29" i="4" s="1"/>
  <c r="C29" i="4" s="1"/>
  <c r="G27" i="6"/>
  <c r="G29" i="6" s="1"/>
  <c r="C29" i="6" s="1"/>
  <c r="G29" i="5"/>
  <c r="C29" i="5" s="1"/>
  <c r="K38" i="1"/>
  <c r="F38" i="1" s="1"/>
  <c r="K97" i="1"/>
  <c r="N68" i="1"/>
  <c r="O65" i="1" s="1"/>
  <c r="H2" i="7"/>
  <c r="J2" i="4"/>
  <c r="H27" i="4"/>
  <c r="L97" i="1"/>
  <c r="H27" i="6"/>
  <c r="N77" i="1"/>
  <c r="N79" i="1" s="1"/>
  <c r="O6" i="1"/>
  <c r="L95" i="2"/>
  <c r="L99" i="2" s="1"/>
  <c r="L103" i="2" s="1"/>
  <c r="L105" i="2" s="1"/>
  <c r="H75" i="5" s="1"/>
  <c r="F18" i="7" s="1"/>
  <c r="O33" i="2"/>
  <c r="O36" i="2" s="1"/>
  <c r="F23" i="7"/>
  <c r="G67" i="6"/>
  <c r="G69" i="6" s="1"/>
  <c r="T10" i="1"/>
  <c r="N66" i="4"/>
  <c r="L8" i="7" s="1"/>
  <c r="S28" i="1"/>
  <c r="S96" i="1" s="1"/>
  <c r="O18" i="4"/>
  <c r="N18" i="6"/>
  <c r="N19" i="6" s="1"/>
  <c r="N19" i="4"/>
  <c r="T27" i="1"/>
  <c r="U8" i="1"/>
  <c r="P4" i="4"/>
  <c r="O71" i="3"/>
  <c r="O98" i="3"/>
  <c r="K68" i="6" s="1"/>
  <c r="P112" i="3"/>
  <c r="P70" i="3"/>
  <c r="L55" i="6"/>
  <c r="P67" i="3"/>
  <c r="L57" i="6" s="1"/>
  <c r="R4" i="6"/>
  <c r="V27" i="3"/>
  <c r="V28" i="3" s="1"/>
  <c r="V96" i="3" s="1"/>
  <c r="R66" i="6" s="1"/>
  <c r="P24" i="7" s="1"/>
  <c r="W8" i="3"/>
  <c r="O6" i="3"/>
  <c r="N77" i="3"/>
  <c r="N79" i="3" s="1"/>
  <c r="S63" i="3"/>
  <c r="K103" i="3"/>
  <c r="M91" i="3"/>
  <c r="I107" i="3"/>
  <c r="F107" i="2"/>
  <c r="G77" i="5"/>
  <c r="C77" i="5" s="1"/>
  <c r="S96" i="2"/>
  <c r="N7" i="2"/>
  <c r="U27" i="2"/>
  <c r="Q4" i="5"/>
  <c r="V8" i="2"/>
  <c r="P18" i="5"/>
  <c r="P19" i="5" s="1"/>
  <c r="T28" i="2"/>
  <c r="T96" i="2" s="1"/>
  <c r="P66" i="5" s="1"/>
  <c r="N16" i="7" s="1"/>
  <c r="M88" i="2"/>
  <c r="M89" i="2" s="1"/>
  <c r="M83" i="2"/>
  <c r="M84" i="2" s="1"/>
  <c r="J68" i="5"/>
  <c r="T10" i="2"/>
  <c r="K55" i="5" l="1"/>
  <c r="O70" i="2"/>
  <c r="O67" i="2"/>
  <c r="K57" i="5" s="1"/>
  <c r="W63" i="1"/>
  <c r="E77" i="4"/>
  <c r="O7" i="1"/>
  <c r="O70" i="1"/>
  <c r="K55" i="4"/>
  <c r="O67" i="1"/>
  <c r="K57" i="4" s="1"/>
  <c r="F15" i="7"/>
  <c r="N83" i="1"/>
  <c r="N84" i="1" s="1"/>
  <c r="N88" i="1"/>
  <c r="N89" i="1" s="1"/>
  <c r="G67" i="4"/>
  <c r="E9" i="7" s="1"/>
  <c r="K99" i="1"/>
  <c r="J68" i="4"/>
  <c r="H11" i="7"/>
  <c r="H65" i="5"/>
  <c r="H69" i="5" s="1"/>
  <c r="H73" i="5" s="1"/>
  <c r="H67" i="4"/>
  <c r="F9" i="7" s="1"/>
  <c r="L99" i="1"/>
  <c r="M95" i="1"/>
  <c r="M33" i="1"/>
  <c r="I65" i="4"/>
  <c r="G7" i="7" s="1"/>
  <c r="O97" i="2"/>
  <c r="K67" i="5" s="1"/>
  <c r="I17" i="7" s="1"/>
  <c r="E25" i="7"/>
  <c r="L97" i="3"/>
  <c r="M91" i="2"/>
  <c r="M92" i="2" s="1"/>
  <c r="U10" i="1"/>
  <c r="T28" i="1"/>
  <c r="T96" i="1" s="1"/>
  <c r="P18" i="4"/>
  <c r="O66" i="4"/>
  <c r="M8" i="7" s="1"/>
  <c r="Q4" i="4"/>
  <c r="U27" i="1"/>
  <c r="V8" i="1"/>
  <c r="O18" i="6"/>
  <c r="O19" i="6" s="1"/>
  <c r="O19" i="4"/>
  <c r="S4" i="6"/>
  <c r="X8" i="3"/>
  <c r="W27" i="3"/>
  <c r="W28" i="3" s="1"/>
  <c r="W96" i="3" s="1"/>
  <c r="S66" i="6" s="1"/>
  <c r="Q24" i="7" s="1"/>
  <c r="L58" i="6"/>
  <c r="P68" i="3"/>
  <c r="Q65" i="3" s="1"/>
  <c r="K105" i="3"/>
  <c r="G75" i="6" s="1"/>
  <c r="E26" i="7" s="1"/>
  <c r="T63" i="3"/>
  <c r="N83" i="3"/>
  <c r="N84" i="3" s="1"/>
  <c r="N88" i="3"/>
  <c r="N89" i="3" s="1"/>
  <c r="M92" i="3"/>
  <c r="M33" i="3" s="1"/>
  <c r="M36" i="3" s="1"/>
  <c r="G73" i="6"/>
  <c r="L60" i="6"/>
  <c r="L61" i="6" s="1"/>
  <c r="P98" i="3"/>
  <c r="L68" i="6" s="1"/>
  <c r="P71" i="3"/>
  <c r="O2" i="3"/>
  <c r="O7" i="3"/>
  <c r="L82" i="6"/>
  <c r="J27" i="7" s="1"/>
  <c r="E77" i="6"/>
  <c r="Q18" i="5"/>
  <c r="Q19" i="5" s="1"/>
  <c r="U28" i="2"/>
  <c r="U96" i="2" s="1"/>
  <c r="Q66" i="5" s="1"/>
  <c r="O16" i="7" s="1"/>
  <c r="W8" i="2"/>
  <c r="R4" i="5"/>
  <c r="V27" i="2"/>
  <c r="N77" i="2"/>
  <c r="N79" i="2" s="1"/>
  <c r="O6" i="2"/>
  <c r="O66" i="5"/>
  <c r="M16" i="7" s="1"/>
  <c r="U10" i="2"/>
  <c r="K58" i="5" l="1"/>
  <c r="O68" i="2"/>
  <c r="P65" i="2" s="1"/>
  <c r="O71" i="2"/>
  <c r="K60" i="5"/>
  <c r="K61" i="5" s="1"/>
  <c r="O98" i="2"/>
  <c r="K68" i="5" s="1"/>
  <c r="O68" i="1"/>
  <c r="P65" i="1" s="1"/>
  <c r="P70" i="1" s="1"/>
  <c r="K103" i="1"/>
  <c r="K105" i="1" s="1"/>
  <c r="G69" i="4"/>
  <c r="G73" i="4" s="1"/>
  <c r="L82" i="4"/>
  <c r="J11" i="7" s="1"/>
  <c r="I2" i="7"/>
  <c r="K2" i="4"/>
  <c r="H69" i="4"/>
  <c r="H73" i="4" s="1"/>
  <c r="L103" i="1"/>
  <c r="L105" i="1" s="1"/>
  <c r="O98" i="1"/>
  <c r="K68" i="4" s="1"/>
  <c r="K60" i="4"/>
  <c r="K61" i="4" s="1"/>
  <c r="O71" i="1"/>
  <c r="N91" i="1"/>
  <c r="N92" i="1" s="1"/>
  <c r="K82" i="4"/>
  <c r="P6" i="1"/>
  <c r="O77" i="1"/>
  <c r="O79" i="1" s="1"/>
  <c r="I24" i="4"/>
  <c r="K58" i="4"/>
  <c r="X63" i="1"/>
  <c r="M95" i="2"/>
  <c r="P33" i="2"/>
  <c r="P36" i="2" s="1"/>
  <c r="H67" i="6"/>
  <c r="L99" i="3"/>
  <c r="L103" i="3" s="1"/>
  <c r="L105" i="3" s="1"/>
  <c r="H75" i="6" s="1"/>
  <c r="F26" i="7" s="1"/>
  <c r="V10" i="1"/>
  <c r="R4" i="4"/>
  <c r="V27" i="1"/>
  <c r="W8" i="1"/>
  <c r="W27" i="1" s="1"/>
  <c r="U28" i="1"/>
  <c r="U96" i="1" s="1"/>
  <c r="Q18" i="4"/>
  <c r="P18" i="6"/>
  <c r="P19" i="6" s="1"/>
  <c r="P19" i="4"/>
  <c r="P66" i="4"/>
  <c r="N8" i="7" s="1"/>
  <c r="N91" i="3"/>
  <c r="N92" i="3" s="1"/>
  <c r="Q112" i="3"/>
  <c r="Q70" i="3"/>
  <c r="M55" i="6"/>
  <c r="Q67" i="3"/>
  <c r="M57" i="6" s="1"/>
  <c r="M95" i="3"/>
  <c r="K107" i="3"/>
  <c r="P6" i="3"/>
  <c r="O77" i="3"/>
  <c r="O79" i="3" s="1"/>
  <c r="T4" i="6"/>
  <c r="Y8" i="3"/>
  <c r="X27" i="3"/>
  <c r="X28" i="3" s="1"/>
  <c r="X96" i="3" s="1"/>
  <c r="T66" i="6" s="1"/>
  <c r="R24" i="7" s="1"/>
  <c r="U63" i="3"/>
  <c r="N88" i="2"/>
  <c r="N89" i="2" s="1"/>
  <c r="N83" i="2"/>
  <c r="N84" i="2" s="1"/>
  <c r="V28" i="2"/>
  <c r="V96" i="2" s="1"/>
  <c r="R66" i="5" s="1"/>
  <c r="P16" i="7" s="1"/>
  <c r="R18" i="5"/>
  <c r="R19" i="5" s="1"/>
  <c r="O7" i="2"/>
  <c r="W27" i="2"/>
  <c r="X8" i="2"/>
  <c r="S4" i="5"/>
  <c r="V10" i="2"/>
  <c r="P67" i="1" l="1"/>
  <c r="L57" i="4" s="1"/>
  <c r="L55" i="4"/>
  <c r="P67" i="2"/>
  <c r="L57" i="5" s="1"/>
  <c r="P70" i="2"/>
  <c r="L55" i="5"/>
  <c r="P112" i="2"/>
  <c r="L82" i="5" s="1"/>
  <c r="J19" i="7" s="1"/>
  <c r="N91" i="2"/>
  <c r="N92" i="2" s="1"/>
  <c r="N95" i="1"/>
  <c r="J65" i="4"/>
  <c r="H7" i="7" s="1"/>
  <c r="N33" i="1"/>
  <c r="L60" i="4"/>
  <c r="P98" i="1"/>
  <c r="L68" i="4" s="1"/>
  <c r="I27" i="4"/>
  <c r="I27" i="6"/>
  <c r="M97" i="1"/>
  <c r="O83" i="1"/>
  <c r="O84" i="1" s="1"/>
  <c r="O88" i="1"/>
  <c r="O89" i="1" s="1"/>
  <c r="L107" i="1"/>
  <c r="H77" i="4" s="1"/>
  <c r="F10" i="7"/>
  <c r="H75" i="4"/>
  <c r="P7" i="1"/>
  <c r="Y63" i="1"/>
  <c r="E10" i="7"/>
  <c r="K107" i="1"/>
  <c r="G75" i="4"/>
  <c r="I11" i="7"/>
  <c r="P97" i="2"/>
  <c r="L67" i="5" s="1"/>
  <c r="J17" i="7" s="1"/>
  <c r="G15" i="7"/>
  <c r="I65" i="5"/>
  <c r="I69" i="5" s="1"/>
  <c r="I73" i="5" s="1"/>
  <c r="M99" i="2"/>
  <c r="M103" i="2" s="1"/>
  <c r="M105" i="2" s="1"/>
  <c r="I75" i="5" s="1"/>
  <c r="G18" i="7" s="1"/>
  <c r="N95" i="3"/>
  <c r="N33" i="3"/>
  <c r="N36" i="3" s="1"/>
  <c r="F25" i="7"/>
  <c r="H69" i="6"/>
  <c r="H73" i="6" s="1"/>
  <c r="M97" i="3"/>
  <c r="M99" i="3" s="1"/>
  <c r="W10" i="1"/>
  <c r="Q66" i="4"/>
  <c r="O8" i="7" s="1"/>
  <c r="S4" i="4"/>
  <c r="X8" i="1"/>
  <c r="R18" i="4"/>
  <c r="V28" i="1"/>
  <c r="V96" i="1" s="1"/>
  <c r="Q18" i="6"/>
  <c r="Q19" i="6" s="1"/>
  <c r="Q19" i="4"/>
  <c r="I65" i="6"/>
  <c r="G23" i="7" s="1"/>
  <c r="V63" i="3"/>
  <c r="P7" i="3"/>
  <c r="P2" i="3"/>
  <c r="M58" i="6"/>
  <c r="G77" i="6"/>
  <c r="C77" i="6" s="1"/>
  <c r="F107" i="3"/>
  <c r="Q68" i="3"/>
  <c r="R65" i="3" s="1"/>
  <c r="O83" i="3"/>
  <c r="O84" i="3" s="1"/>
  <c r="O88" i="3"/>
  <c r="O89" i="3" s="1"/>
  <c r="M60" i="6"/>
  <c r="M61" i="6" s="1"/>
  <c r="Q98" i="3"/>
  <c r="M68" i="6" s="1"/>
  <c r="Q71" i="3"/>
  <c r="M82" i="6"/>
  <c r="K27" i="7" s="1"/>
  <c r="Z8" i="3"/>
  <c r="U4" i="6"/>
  <c r="Y27" i="3"/>
  <c r="Y28" i="3" s="1"/>
  <c r="Y96" i="3" s="1"/>
  <c r="U66" i="6" s="1"/>
  <c r="S24" i="7" s="1"/>
  <c r="O77" i="2"/>
  <c r="O79" i="2" s="1"/>
  <c r="P6" i="2"/>
  <c r="W28" i="2"/>
  <c r="W96" i="2" s="1"/>
  <c r="S66" i="5" s="1"/>
  <c r="Q16" i="7" s="1"/>
  <c r="S18" i="5"/>
  <c r="S19" i="5" s="1"/>
  <c r="Y8" i="2"/>
  <c r="T4" i="5"/>
  <c r="X27" i="2"/>
  <c r="W10" i="2"/>
  <c r="L58" i="5" l="1"/>
  <c r="L58" i="4"/>
  <c r="P71" i="1"/>
  <c r="P68" i="1"/>
  <c r="Q65" i="1" s="1"/>
  <c r="L61" i="4"/>
  <c r="P68" i="2"/>
  <c r="Q65" i="2" s="1"/>
  <c r="Q70" i="2" s="1"/>
  <c r="Q98" i="2" s="1"/>
  <c r="P98" i="2"/>
  <c r="L68" i="5" s="1"/>
  <c r="P71" i="2"/>
  <c r="L60" i="5"/>
  <c r="L61" i="5" s="1"/>
  <c r="G77" i="4"/>
  <c r="F107" i="1"/>
  <c r="O91" i="1"/>
  <c r="O92" i="1" s="1"/>
  <c r="Z63" i="1"/>
  <c r="J2" i="7"/>
  <c r="L2" i="4"/>
  <c r="J24" i="4"/>
  <c r="P77" i="1"/>
  <c r="P79" i="1" s="1"/>
  <c r="Q6" i="1"/>
  <c r="I67" i="4"/>
  <c r="G9" i="7" s="1"/>
  <c r="M99" i="1"/>
  <c r="Q70" i="1"/>
  <c r="M55" i="4"/>
  <c r="M82" i="4"/>
  <c r="Q67" i="1"/>
  <c r="M57" i="4" s="1"/>
  <c r="N95" i="2"/>
  <c r="H15" i="7" s="1"/>
  <c r="Q33" i="2"/>
  <c r="Q36" i="2" s="1"/>
  <c r="I67" i="6"/>
  <c r="I69" i="6" s="1"/>
  <c r="J65" i="6"/>
  <c r="X10" i="1"/>
  <c r="R18" i="6"/>
  <c r="R19" i="6" s="1"/>
  <c r="R19" i="4"/>
  <c r="T4" i="4"/>
  <c r="X27" i="1"/>
  <c r="Y8" i="1"/>
  <c r="R66" i="4"/>
  <c r="P8" i="7" s="1"/>
  <c r="S18" i="4"/>
  <c r="W28" i="1"/>
  <c r="W96" i="1" s="1"/>
  <c r="AA8" i="3"/>
  <c r="Z27" i="3"/>
  <c r="Z28" i="3" s="1"/>
  <c r="Z96" i="3" s="1"/>
  <c r="V66" i="6" s="1"/>
  <c r="T24" i="7" s="1"/>
  <c r="V4" i="6"/>
  <c r="Q6" i="3"/>
  <c r="P77" i="3"/>
  <c r="P79" i="3" s="1"/>
  <c r="W63" i="3"/>
  <c r="M103" i="3"/>
  <c r="O91" i="3"/>
  <c r="R70" i="3"/>
  <c r="R112" i="3"/>
  <c r="N82" i="6" s="1"/>
  <c r="L27" i="7" s="1"/>
  <c r="N55" i="6"/>
  <c r="R67" i="3"/>
  <c r="N57" i="6" s="1"/>
  <c r="Y27" i="2"/>
  <c r="U4" i="5"/>
  <c r="Z8" i="2"/>
  <c r="P7" i="2"/>
  <c r="X28" i="2"/>
  <c r="X96" i="2" s="1"/>
  <c r="T66" i="5" s="1"/>
  <c r="R16" i="7" s="1"/>
  <c r="T18" i="5"/>
  <c r="T19" i="5" s="1"/>
  <c r="O83" i="2"/>
  <c r="O84" i="2" s="1"/>
  <c r="O88" i="2"/>
  <c r="O89" i="2" s="1"/>
  <c r="X10" i="2"/>
  <c r="N99" i="2" l="1"/>
  <c r="N103" i="2" s="1"/>
  <c r="N105" i="2" s="1"/>
  <c r="J75" i="5" s="1"/>
  <c r="H18" i="7" s="1"/>
  <c r="J65" i="5"/>
  <c r="J69" i="5" s="1"/>
  <c r="J73" i="5" s="1"/>
  <c r="M60" i="5"/>
  <c r="Q112" i="2"/>
  <c r="M82" i="5" s="1"/>
  <c r="K19" i="7" s="1"/>
  <c r="M55" i="5"/>
  <c r="Q67" i="2"/>
  <c r="M57" i="5" s="1"/>
  <c r="M58" i="4"/>
  <c r="J27" i="6"/>
  <c r="J27" i="4"/>
  <c r="N97" i="1"/>
  <c r="Q98" i="1"/>
  <c r="M68" i="4" s="1"/>
  <c r="M60" i="4"/>
  <c r="M61" i="4" s="1"/>
  <c r="Q71" i="1"/>
  <c r="I69" i="4"/>
  <c r="I73" i="4" s="1"/>
  <c r="M103" i="1"/>
  <c r="M105" i="1" s="1"/>
  <c r="AA63" i="1"/>
  <c r="Q7" i="1"/>
  <c r="O33" i="1"/>
  <c r="K65" i="4"/>
  <c r="I7" i="7" s="1"/>
  <c r="O95" i="1"/>
  <c r="Q68" i="1"/>
  <c r="R65" i="1" s="1"/>
  <c r="P88" i="1"/>
  <c r="P89" i="1" s="1"/>
  <c r="P83" i="1"/>
  <c r="P84" i="1" s="1"/>
  <c r="K11" i="7"/>
  <c r="Q97" i="2"/>
  <c r="M67" i="5" s="1"/>
  <c r="K17" i="7" s="1"/>
  <c r="H23" i="7"/>
  <c r="N97" i="3"/>
  <c r="G25" i="7"/>
  <c r="Y10" i="1"/>
  <c r="Y27" i="1"/>
  <c r="Z8" i="1"/>
  <c r="U4" i="4"/>
  <c r="S66" i="4"/>
  <c r="Q8" i="7" s="1"/>
  <c r="S18" i="6"/>
  <c r="S19" i="6" s="1"/>
  <c r="S19" i="4"/>
  <c r="X28" i="1"/>
  <c r="X96" i="1" s="1"/>
  <c r="T18" i="4"/>
  <c r="M105" i="3"/>
  <c r="I75" i="6" s="1"/>
  <c r="X63" i="3"/>
  <c r="R68" i="3"/>
  <c r="S65" i="3" s="1"/>
  <c r="I73" i="6"/>
  <c r="N58" i="6"/>
  <c r="P88" i="3"/>
  <c r="P89" i="3" s="1"/>
  <c r="P83" i="3"/>
  <c r="P84" i="3" s="1"/>
  <c r="Q7" i="3"/>
  <c r="Q2" i="3"/>
  <c r="N60" i="6"/>
  <c r="N61" i="6" s="1"/>
  <c r="R98" i="3"/>
  <c r="N68" i="6" s="1"/>
  <c r="R71" i="3"/>
  <c r="O92" i="3"/>
  <c r="O33" i="3" s="1"/>
  <c r="O36" i="3" s="1"/>
  <c r="W4" i="6"/>
  <c r="AB8" i="3"/>
  <c r="AA27" i="3"/>
  <c r="AA28" i="3" s="1"/>
  <c r="AA96" i="3" s="1"/>
  <c r="W66" i="6" s="1"/>
  <c r="U24" i="7" s="1"/>
  <c r="Q6" i="2"/>
  <c r="P77" i="2"/>
  <c r="P79" i="2" s="1"/>
  <c r="AA8" i="2"/>
  <c r="V4" i="5"/>
  <c r="Z27" i="2"/>
  <c r="O91" i="2"/>
  <c r="U18" i="5"/>
  <c r="U19" i="5" s="1"/>
  <c r="Y28" i="2"/>
  <c r="Y96" i="2" s="1"/>
  <c r="U66" i="5" s="1"/>
  <c r="S16" i="7" s="1"/>
  <c r="M68" i="5"/>
  <c r="Y10" i="2"/>
  <c r="M58" i="5" l="1"/>
  <c r="Q71" i="2"/>
  <c r="Q68" i="2"/>
  <c r="R65" i="2" s="1"/>
  <c r="M61" i="5"/>
  <c r="P91" i="1"/>
  <c r="P92" i="1" s="1"/>
  <c r="K24" i="4"/>
  <c r="K2" i="7"/>
  <c r="M2" i="4"/>
  <c r="Q77" i="1"/>
  <c r="Q79" i="1" s="1"/>
  <c r="R6" i="1"/>
  <c r="L65" i="4"/>
  <c r="J7" i="7" s="1"/>
  <c r="P95" i="1"/>
  <c r="P33" i="1"/>
  <c r="AB63" i="1"/>
  <c r="J67" i="4"/>
  <c r="H9" i="7" s="1"/>
  <c r="N99" i="1"/>
  <c r="R70" i="1"/>
  <c r="N82" i="4"/>
  <c r="L11" i="7" s="1"/>
  <c r="N55" i="4"/>
  <c r="R67" i="1"/>
  <c r="N57" i="4" s="1"/>
  <c r="G10" i="7"/>
  <c r="I75" i="4"/>
  <c r="M107" i="1"/>
  <c r="I77" i="4" s="1"/>
  <c r="J67" i="6"/>
  <c r="N99" i="3"/>
  <c r="N103" i="3" s="1"/>
  <c r="N105" i="3" s="1"/>
  <c r="J75" i="6" s="1"/>
  <c r="H26" i="7" s="1"/>
  <c r="G26" i="7"/>
  <c r="Z10" i="1"/>
  <c r="T18" i="6"/>
  <c r="T19" i="6" s="1"/>
  <c r="T19" i="4"/>
  <c r="T66" i="4"/>
  <c r="R8" i="7" s="1"/>
  <c r="Z27" i="1"/>
  <c r="AA8" i="1"/>
  <c r="V4" i="4"/>
  <c r="Y28" i="1"/>
  <c r="Y96" i="1" s="1"/>
  <c r="U18" i="4"/>
  <c r="P91" i="3"/>
  <c r="P92" i="3" s="1"/>
  <c r="O55" i="6"/>
  <c r="S112" i="3"/>
  <c r="O82" i="6" s="1"/>
  <c r="M27" i="7" s="1"/>
  <c r="S70" i="3"/>
  <c r="S67" i="3"/>
  <c r="O57" i="6" s="1"/>
  <c r="R6" i="3"/>
  <c r="Q77" i="3"/>
  <c r="Q79" i="3" s="1"/>
  <c r="Y63" i="3"/>
  <c r="O95" i="3"/>
  <c r="X4" i="6"/>
  <c r="AB27" i="3"/>
  <c r="AB28" i="3" s="1"/>
  <c r="V18" i="5"/>
  <c r="V19" i="5" s="1"/>
  <c r="Z28" i="2"/>
  <c r="Z96" i="2" s="1"/>
  <c r="V66" i="5" s="1"/>
  <c r="T16" i="7" s="1"/>
  <c r="P83" i="2"/>
  <c r="P84" i="2" s="1"/>
  <c r="P88" i="2"/>
  <c r="P89" i="2" s="1"/>
  <c r="O92" i="2"/>
  <c r="AA27" i="2"/>
  <c r="W4" i="5"/>
  <c r="AB8" i="2"/>
  <c r="Q7" i="2"/>
  <c r="Z10" i="2"/>
  <c r="R112" i="2" l="1"/>
  <c r="N82" i="5" s="1"/>
  <c r="L19" i="7" s="1"/>
  <c r="N55" i="5"/>
  <c r="R67" i="2"/>
  <c r="N57" i="5" s="1"/>
  <c r="R70" i="2"/>
  <c r="R98" i="1"/>
  <c r="N68" i="4" s="1"/>
  <c r="N60" i="4"/>
  <c r="N61" i="4" s="1"/>
  <c r="R71" i="1"/>
  <c r="R7" i="1"/>
  <c r="Q83" i="1"/>
  <c r="Q84" i="1" s="1"/>
  <c r="Q88" i="1"/>
  <c r="Q89" i="1" s="1"/>
  <c r="N103" i="1"/>
  <c r="N105" i="1" s="1"/>
  <c r="J69" i="4"/>
  <c r="J73" i="4" s="1"/>
  <c r="N58" i="4"/>
  <c r="L24" i="4"/>
  <c r="R68" i="1"/>
  <c r="S65" i="1" s="1"/>
  <c r="K27" i="6"/>
  <c r="K27" i="4"/>
  <c r="O97" i="1"/>
  <c r="O95" i="2"/>
  <c r="I15" i="7" s="1"/>
  <c r="R33" i="2"/>
  <c r="R36" i="2" s="1"/>
  <c r="P95" i="3"/>
  <c r="P33" i="3"/>
  <c r="P36" i="3" s="1"/>
  <c r="H25" i="7"/>
  <c r="J69" i="6"/>
  <c r="J73" i="6" s="1"/>
  <c r="O97" i="3"/>
  <c r="O99" i="3" s="1"/>
  <c r="AA10" i="1"/>
  <c r="U66" i="4"/>
  <c r="S8" i="7" s="1"/>
  <c r="U18" i="6"/>
  <c r="U19" i="6" s="1"/>
  <c r="U19" i="4"/>
  <c r="AA27" i="1"/>
  <c r="AB8" i="1"/>
  <c r="W4" i="4"/>
  <c r="V18" i="4"/>
  <c r="Z28" i="1"/>
  <c r="Z96" i="1" s="1"/>
  <c r="R2" i="3"/>
  <c r="R7" i="3"/>
  <c r="S68" i="3"/>
  <c r="T65" i="3" s="1"/>
  <c r="AB96" i="3"/>
  <c r="F28" i="3"/>
  <c r="K65" i="6"/>
  <c r="I23" i="7" s="1"/>
  <c r="S98" i="3"/>
  <c r="O68" i="6" s="1"/>
  <c r="O60" i="6"/>
  <c r="O61" i="6" s="1"/>
  <c r="S71" i="3"/>
  <c r="Z63" i="3"/>
  <c r="Q83" i="3"/>
  <c r="Q84" i="3" s="1"/>
  <c r="Q88" i="3"/>
  <c r="Q89" i="3" s="1"/>
  <c r="O58" i="6"/>
  <c r="AA28" i="2"/>
  <c r="AA96" i="2" s="1"/>
  <c r="W66" i="5" s="1"/>
  <c r="U16" i="7" s="1"/>
  <c r="W18" i="5"/>
  <c r="W19" i="5" s="1"/>
  <c r="Q77" i="2"/>
  <c r="Q79" i="2" s="1"/>
  <c r="R6" i="2"/>
  <c r="P91" i="2"/>
  <c r="X4" i="5"/>
  <c r="AB27" i="2"/>
  <c r="AA10" i="2"/>
  <c r="R68" i="2" l="1"/>
  <c r="S65" i="2" s="1"/>
  <c r="S67" i="2" s="1"/>
  <c r="O57" i="5" s="1"/>
  <c r="O99" i="2"/>
  <c r="O103" i="2" s="1"/>
  <c r="O105" i="2" s="1"/>
  <c r="K75" i="5" s="1"/>
  <c r="I18" i="7" s="1"/>
  <c r="K65" i="5"/>
  <c r="K69" i="5" s="1"/>
  <c r="K73" i="5" s="1"/>
  <c r="N60" i="5"/>
  <c r="N61" i="5" s="1"/>
  <c r="R98" i="2"/>
  <c r="N68" i="5" s="1"/>
  <c r="R71" i="2"/>
  <c r="N58" i="5"/>
  <c r="Q91" i="1"/>
  <c r="Q92" i="1" s="1"/>
  <c r="M65" i="4" s="1"/>
  <c r="K7" i="7" s="1"/>
  <c r="S6" i="1"/>
  <c r="R77" i="1"/>
  <c r="R79" i="1" s="1"/>
  <c r="L27" i="4"/>
  <c r="L27" i="6"/>
  <c r="P97" i="1"/>
  <c r="L2" i="7"/>
  <c r="N2" i="4"/>
  <c r="K67" i="4"/>
  <c r="I9" i="7" s="1"/>
  <c r="O99" i="1"/>
  <c r="S70" i="1"/>
  <c r="O82" i="4"/>
  <c r="M11" i="7" s="1"/>
  <c r="O55" i="4"/>
  <c r="S67" i="1"/>
  <c r="O57" i="4" s="1"/>
  <c r="J75" i="4"/>
  <c r="N107" i="1"/>
  <c r="J77" i="4" s="1"/>
  <c r="H10" i="7"/>
  <c r="R97" i="2"/>
  <c r="N67" i="5" s="1"/>
  <c r="L17" i="7" s="1"/>
  <c r="K67" i="6"/>
  <c r="K69" i="6" s="1"/>
  <c r="P97" i="3"/>
  <c r="L67" i="6" s="1"/>
  <c r="J25" i="7" s="1"/>
  <c r="L65" i="6"/>
  <c r="AB10" i="1"/>
  <c r="V66" i="4"/>
  <c r="T8" i="7" s="1"/>
  <c r="V18" i="6"/>
  <c r="V19" i="6" s="1"/>
  <c r="V19" i="4"/>
  <c r="AB27" i="1"/>
  <c r="X4" i="4"/>
  <c r="W18" i="4"/>
  <c r="AA28" i="1"/>
  <c r="AA96" i="1" s="1"/>
  <c r="O103" i="3"/>
  <c r="Q91" i="3"/>
  <c r="Q92" i="3" s="1"/>
  <c r="Q33" i="3" s="1"/>
  <c r="Q36" i="3" s="1"/>
  <c r="AA63" i="3"/>
  <c r="X66" i="6"/>
  <c r="F96" i="3"/>
  <c r="P55" i="6"/>
  <c r="T112" i="3"/>
  <c r="P82" i="6" s="1"/>
  <c r="N27" i="7" s="1"/>
  <c r="T70" i="3"/>
  <c r="T67" i="3"/>
  <c r="P57" i="6" s="1"/>
  <c r="S6" i="3"/>
  <c r="R77" i="3"/>
  <c r="R79" i="3" s="1"/>
  <c r="P92" i="2"/>
  <c r="R7" i="2"/>
  <c r="Q83" i="2"/>
  <c r="Q84" i="2" s="1"/>
  <c r="Q88" i="2"/>
  <c r="Q89" i="2" s="1"/>
  <c r="AB28" i="2"/>
  <c r="X18" i="5"/>
  <c r="X19" i="5" s="1"/>
  <c r="C19" i="5" s="1"/>
  <c r="AB10" i="2"/>
  <c r="S68" i="2" l="1"/>
  <c r="T65" i="2" s="1"/>
  <c r="P55" i="5" s="1"/>
  <c r="S70" i="2"/>
  <c r="S71" i="2"/>
  <c r="O55" i="5"/>
  <c r="O58" i="5" s="1"/>
  <c r="S112" i="2"/>
  <c r="O82" i="5" s="1"/>
  <c r="M19" i="7" s="1"/>
  <c r="Q33" i="1"/>
  <c r="M24" i="4" s="1"/>
  <c r="Q95" i="1"/>
  <c r="S68" i="1"/>
  <c r="T65" i="1" s="1"/>
  <c r="T67" i="1" s="1"/>
  <c r="P57" i="4" s="1"/>
  <c r="S98" i="1"/>
  <c r="O68" i="4" s="1"/>
  <c r="S71" i="1"/>
  <c r="O60" i="4"/>
  <c r="O61" i="4" s="1"/>
  <c r="T70" i="1"/>
  <c r="P82" i="4"/>
  <c r="N11" i="7" s="1"/>
  <c r="K69" i="4"/>
  <c r="K73" i="4" s="1"/>
  <c r="O103" i="1"/>
  <c r="O105" i="1" s="1"/>
  <c r="L67" i="4"/>
  <c r="J9" i="7" s="1"/>
  <c r="P99" i="1"/>
  <c r="C66" i="6"/>
  <c r="V24" i="7"/>
  <c r="R83" i="1"/>
  <c r="R84" i="1" s="1"/>
  <c r="R88" i="1"/>
  <c r="R89" i="1" s="1"/>
  <c r="O58" i="4"/>
  <c r="S7" i="1"/>
  <c r="P99" i="3"/>
  <c r="P103" i="3" s="1"/>
  <c r="P105" i="3" s="1"/>
  <c r="L75" i="6" s="1"/>
  <c r="J26" i="7" s="1"/>
  <c r="P95" i="2"/>
  <c r="J15" i="7" s="1"/>
  <c r="S33" i="2"/>
  <c r="S36" i="2" s="1"/>
  <c r="Q97" i="3"/>
  <c r="M67" i="6" s="1"/>
  <c r="K25" i="7" s="1"/>
  <c r="L69" i="6"/>
  <c r="L73" i="6" s="1"/>
  <c r="J23" i="7"/>
  <c r="I25" i="7"/>
  <c r="AB28" i="1"/>
  <c r="X18" i="4"/>
  <c r="F27" i="1"/>
  <c r="W66" i="4"/>
  <c r="U8" i="7" s="1"/>
  <c r="W18" i="6"/>
  <c r="W19" i="6" s="1"/>
  <c r="W19" i="4"/>
  <c r="AB63" i="3"/>
  <c r="P60" i="6"/>
  <c r="P61" i="6" s="1"/>
  <c r="T98" i="3"/>
  <c r="P68" i="6" s="1"/>
  <c r="T71" i="3"/>
  <c r="K73" i="6"/>
  <c r="R83" i="3"/>
  <c r="R84" i="3" s="1"/>
  <c r="R88" i="3"/>
  <c r="R89" i="3" s="1"/>
  <c r="P58" i="6"/>
  <c r="Q95" i="3"/>
  <c r="S2" i="3"/>
  <c r="S7" i="3"/>
  <c r="T68" i="3"/>
  <c r="U65" i="3" s="1"/>
  <c r="O105" i="3"/>
  <c r="K75" i="6" s="1"/>
  <c r="Q91" i="2"/>
  <c r="R77" i="2"/>
  <c r="R79" i="2" s="1"/>
  <c r="S6" i="2"/>
  <c r="AB96" i="2"/>
  <c r="F28" i="2"/>
  <c r="T67" i="2"/>
  <c r="P57" i="5" s="1"/>
  <c r="T70" i="2"/>
  <c r="T112" i="2"/>
  <c r="P82" i="5" s="1"/>
  <c r="N19" i="7" s="1"/>
  <c r="S98" i="2" l="1"/>
  <c r="O68" i="5" s="1"/>
  <c r="O60" i="5"/>
  <c r="O61" i="5" s="1"/>
  <c r="P55" i="4"/>
  <c r="P58" i="4" s="1"/>
  <c r="P99" i="2"/>
  <c r="P103" i="2" s="1"/>
  <c r="P105" i="2" s="1"/>
  <c r="L75" i="5" s="1"/>
  <c r="J18" i="7" s="1"/>
  <c r="L65" i="5"/>
  <c r="L69" i="5" s="1"/>
  <c r="L73" i="5" s="1"/>
  <c r="M27" i="4"/>
  <c r="M27" i="6"/>
  <c r="Q97" i="1"/>
  <c r="T71" i="1"/>
  <c r="T98" i="1"/>
  <c r="P68" i="4" s="1"/>
  <c r="P60" i="4"/>
  <c r="P61" i="4" s="1"/>
  <c r="M2" i="7"/>
  <c r="O2" i="4"/>
  <c r="P103" i="1"/>
  <c r="P105" i="1" s="1"/>
  <c r="L69" i="4"/>
  <c r="L73" i="4" s="1"/>
  <c r="T68" i="1"/>
  <c r="U65" i="1" s="1"/>
  <c r="S77" i="1"/>
  <c r="S79" i="1" s="1"/>
  <c r="T6" i="1"/>
  <c r="R91" i="1"/>
  <c r="R92" i="1" s="1"/>
  <c r="I10" i="7"/>
  <c r="K75" i="4"/>
  <c r="O107" i="1"/>
  <c r="K77" i="4" s="1"/>
  <c r="S97" i="2"/>
  <c r="O67" i="5" s="1"/>
  <c r="M17" i="7" s="1"/>
  <c r="I26" i="7"/>
  <c r="X18" i="6"/>
  <c r="X19" i="6" s="1"/>
  <c r="C19" i="6" s="1"/>
  <c r="X19" i="4"/>
  <c r="C19" i="4" s="1"/>
  <c r="AB96" i="1"/>
  <c r="F28" i="1"/>
  <c r="Q55" i="6"/>
  <c r="U112" i="3"/>
  <c r="Q82" i="6" s="1"/>
  <c r="O27" i="7" s="1"/>
  <c r="U70" i="3"/>
  <c r="U67" i="3"/>
  <c r="Q57" i="6" s="1"/>
  <c r="Q58" i="6" s="1"/>
  <c r="M65" i="6"/>
  <c r="K23" i="7" s="1"/>
  <c r="Q99" i="3"/>
  <c r="T6" i="3"/>
  <c r="S77" i="3"/>
  <c r="S79" i="3" s="1"/>
  <c r="R91" i="3"/>
  <c r="R92" i="3" s="1"/>
  <c r="R33" i="3" s="1"/>
  <c r="R36" i="3" s="1"/>
  <c r="X66" i="5"/>
  <c r="F96" i="2"/>
  <c r="P58" i="5"/>
  <c r="S7" i="2"/>
  <c r="R88" i="2"/>
  <c r="R89" i="2" s="1"/>
  <c r="R83" i="2"/>
  <c r="R84" i="2" s="1"/>
  <c r="Q92" i="2"/>
  <c r="T68" i="2"/>
  <c r="U65" i="2" s="1"/>
  <c r="T98" i="2"/>
  <c r="T71" i="2"/>
  <c r="P60" i="5"/>
  <c r="P61" i="5" s="1"/>
  <c r="R95" i="1" l="1"/>
  <c r="R33" i="1"/>
  <c r="N65" i="4"/>
  <c r="T7" i="1"/>
  <c r="S88" i="1"/>
  <c r="S89" i="1" s="1"/>
  <c r="S83" i="1"/>
  <c r="S84" i="1" s="1"/>
  <c r="S91" i="1" s="1"/>
  <c r="S92" i="1" s="1"/>
  <c r="Q55" i="4"/>
  <c r="U70" i="1"/>
  <c r="Q82" i="4"/>
  <c r="O11" i="7" s="1"/>
  <c r="U67" i="1"/>
  <c r="Q57" i="4" s="1"/>
  <c r="J10" i="7"/>
  <c r="L75" i="4"/>
  <c r="P107" i="1"/>
  <c r="L77" i="4" s="1"/>
  <c r="M67" i="4"/>
  <c r="K9" i="7" s="1"/>
  <c r="Q99" i="1"/>
  <c r="C66" i="5"/>
  <c r="V16" i="7"/>
  <c r="R91" i="2"/>
  <c r="R92" i="2" s="1"/>
  <c r="U33" i="2" s="1"/>
  <c r="U36" i="2" s="1"/>
  <c r="Q95" i="2"/>
  <c r="K15" i="7" s="1"/>
  <c r="T33" i="2"/>
  <c r="T36" i="2" s="1"/>
  <c r="R97" i="3"/>
  <c r="N67" i="6" s="1"/>
  <c r="L25" i="7" s="1"/>
  <c r="X66" i="4"/>
  <c r="F96" i="1"/>
  <c r="Q103" i="3"/>
  <c r="R95" i="3"/>
  <c r="U68" i="3"/>
  <c r="V65" i="3" s="1"/>
  <c r="U98" i="3"/>
  <c r="Q68" i="6" s="1"/>
  <c r="U71" i="3"/>
  <c r="Q60" i="6"/>
  <c r="Q61" i="6" s="1"/>
  <c r="T7" i="3"/>
  <c r="T2" i="3"/>
  <c r="M69" i="6"/>
  <c r="S83" i="3"/>
  <c r="S84" i="3" s="1"/>
  <c r="S88" i="3"/>
  <c r="S89" i="3" s="1"/>
  <c r="S77" i="2"/>
  <c r="S79" i="2" s="1"/>
  <c r="T6" i="2"/>
  <c r="M65" i="5"/>
  <c r="M69" i="5" s="1"/>
  <c r="M73" i="5" s="1"/>
  <c r="P68" i="5"/>
  <c r="U67" i="2"/>
  <c r="Q57" i="5" s="1"/>
  <c r="U70" i="2"/>
  <c r="U112" i="2"/>
  <c r="Q82" i="5" s="1"/>
  <c r="O19" i="7" s="1"/>
  <c r="Q55" i="5"/>
  <c r="R95" i="2" l="1"/>
  <c r="L15" i="7" s="1"/>
  <c r="S95" i="1"/>
  <c r="S33" i="1"/>
  <c r="O65" i="4"/>
  <c r="M7" i="7" s="1"/>
  <c r="N2" i="7"/>
  <c r="P2" i="4"/>
  <c r="Q61" i="4"/>
  <c r="U6" i="1"/>
  <c r="T77" i="1"/>
  <c r="T79" i="1" s="1"/>
  <c r="C66" i="4"/>
  <c r="V8" i="7"/>
  <c r="Q60" i="4"/>
  <c r="U98" i="1"/>
  <c r="Q68" i="4" s="1"/>
  <c r="U71" i="1"/>
  <c r="L7" i="7"/>
  <c r="M69" i="4"/>
  <c r="M73" i="4" s="1"/>
  <c r="Q103" i="1"/>
  <c r="Q105" i="1" s="1"/>
  <c r="U68" i="1"/>
  <c r="V65" i="1" s="1"/>
  <c r="N24" i="4"/>
  <c r="Q58" i="4"/>
  <c r="U97" i="2"/>
  <c r="Q67" i="5" s="1"/>
  <c r="O17" i="7" s="1"/>
  <c r="Q99" i="2"/>
  <c r="Q103" i="2" s="1"/>
  <c r="Q105" i="2" s="1"/>
  <c r="M75" i="5" s="1"/>
  <c r="K18" i="7" s="1"/>
  <c r="V112" i="3"/>
  <c r="R82" i="6" s="1"/>
  <c r="P27" i="7" s="1"/>
  <c r="V70" i="3"/>
  <c r="R55" i="6"/>
  <c r="V67" i="3"/>
  <c r="R57" i="6" s="1"/>
  <c r="S91" i="3"/>
  <c r="S92" i="3" s="1"/>
  <c r="M73" i="6"/>
  <c r="N65" i="6"/>
  <c r="L23" i="7" s="1"/>
  <c r="R99" i="3"/>
  <c r="U6" i="3"/>
  <c r="T77" i="3"/>
  <c r="T79" i="3" s="1"/>
  <c r="Q105" i="3"/>
  <c r="M75" i="6" s="1"/>
  <c r="T7" i="2"/>
  <c r="S88" i="2"/>
  <c r="S89" i="2" s="1"/>
  <c r="S83" i="2"/>
  <c r="S84" i="2" s="1"/>
  <c r="U98" i="2"/>
  <c r="U71" i="2"/>
  <c r="Q60" i="5"/>
  <c r="Q61" i="5" s="1"/>
  <c r="Q58" i="5"/>
  <c r="U68" i="2"/>
  <c r="V65" i="2" s="1"/>
  <c r="R99" i="2" l="1"/>
  <c r="R103" i="2" s="1"/>
  <c r="R105" i="2" s="1"/>
  <c r="N75" i="5" s="1"/>
  <c r="L18" i="7" s="1"/>
  <c r="N65" i="5"/>
  <c r="N69" i="5" s="1"/>
  <c r="N73" i="5" s="1"/>
  <c r="U7" i="1"/>
  <c r="V70" i="1"/>
  <c r="R82" i="4"/>
  <c r="P11" i="7" s="1"/>
  <c r="R55" i="4"/>
  <c r="V67" i="1"/>
  <c r="R57" i="4" s="1"/>
  <c r="R97" i="1"/>
  <c r="N27" i="6"/>
  <c r="N27" i="4"/>
  <c r="K10" i="7"/>
  <c r="M75" i="4"/>
  <c r="Q107" i="1"/>
  <c r="M77" i="4" s="1"/>
  <c r="O24" i="4"/>
  <c r="T83" i="1"/>
  <c r="T84" i="1" s="1"/>
  <c r="T88" i="1"/>
  <c r="T89" i="1" s="1"/>
  <c r="T97" i="2"/>
  <c r="S95" i="3"/>
  <c r="O65" i="6" s="1"/>
  <c r="S33" i="3"/>
  <c r="S36" i="3" s="1"/>
  <c r="K26" i="7"/>
  <c r="V68" i="3"/>
  <c r="W65" i="3" s="1"/>
  <c r="U7" i="3"/>
  <c r="U2" i="3"/>
  <c r="R58" i="6"/>
  <c r="R103" i="3"/>
  <c r="V98" i="3"/>
  <c r="R68" i="6" s="1"/>
  <c r="V71" i="3"/>
  <c r="R60" i="6"/>
  <c r="R61" i="6" s="1"/>
  <c r="T83" i="3"/>
  <c r="T84" i="3" s="1"/>
  <c r="T88" i="3"/>
  <c r="T89" i="3" s="1"/>
  <c r="N69" i="6"/>
  <c r="S91" i="2"/>
  <c r="U6" i="2"/>
  <c r="T77" i="2"/>
  <c r="T79" i="2" s="1"/>
  <c r="V112" i="2"/>
  <c r="R82" i="5" s="1"/>
  <c r="P19" i="7" s="1"/>
  <c r="V67" i="2"/>
  <c r="R57" i="5" s="1"/>
  <c r="R55" i="5"/>
  <c r="V70" i="2"/>
  <c r="Q68" i="5"/>
  <c r="O27" i="6" l="1"/>
  <c r="S97" i="1"/>
  <c r="O27" i="4"/>
  <c r="V68" i="1"/>
  <c r="W65" i="1" s="1"/>
  <c r="R58" i="4"/>
  <c r="T91" i="1"/>
  <c r="T92" i="1" s="1"/>
  <c r="V98" i="1"/>
  <c r="R68" i="4" s="1"/>
  <c r="V71" i="1"/>
  <c r="R60" i="4"/>
  <c r="R61" i="4" s="1"/>
  <c r="O2" i="7"/>
  <c r="Q2" i="4"/>
  <c r="N67" i="4"/>
  <c r="R99" i="1"/>
  <c r="U77" i="1"/>
  <c r="U79" i="1" s="1"/>
  <c r="V6" i="1"/>
  <c r="P67" i="5"/>
  <c r="M23" i="7"/>
  <c r="S97" i="3"/>
  <c r="T91" i="3"/>
  <c r="T92" i="3" s="1"/>
  <c r="N73" i="6"/>
  <c r="R105" i="3"/>
  <c r="N75" i="6" s="1"/>
  <c r="V6" i="3"/>
  <c r="U77" i="3"/>
  <c r="U79" i="3" s="1"/>
  <c r="S55" i="6"/>
  <c r="W112" i="3"/>
  <c r="S82" i="6" s="1"/>
  <c r="Q27" i="7" s="1"/>
  <c r="W70" i="3"/>
  <c r="W67" i="3"/>
  <c r="S57" i="6" s="1"/>
  <c r="T88" i="2"/>
  <c r="T89" i="2" s="1"/>
  <c r="T83" i="2"/>
  <c r="T84" i="2" s="1"/>
  <c r="U7" i="2"/>
  <c r="S92" i="2"/>
  <c r="V33" i="2" s="1"/>
  <c r="V36" i="2" s="1"/>
  <c r="V98" i="2"/>
  <c r="V71" i="2"/>
  <c r="R60" i="5"/>
  <c r="R61" i="5" s="1"/>
  <c r="R58" i="5"/>
  <c r="V68" i="2"/>
  <c r="W65" i="2" s="1"/>
  <c r="P65" i="4" l="1"/>
  <c r="T95" i="1"/>
  <c r="T33" i="1"/>
  <c r="V7" i="1"/>
  <c r="W70" i="1"/>
  <c r="S82" i="4"/>
  <c r="Q11" i="7" s="1"/>
  <c r="S55" i="4"/>
  <c r="W67" i="1"/>
  <c r="S57" i="4" s="1"/>
  <c r="U88" i="1"/>
  <c r="U89" i="1" s="1"/>
  <c r="U83" i="1"/>
  <c r="U84" i="1" s="1"/>
  <c r="R103" i="1"/>
  <c r="N69" i="4"/>
  <c r="O67" i="4"/>
  <c r="M9" i="7" s="1"/>
  <c r="S99" i="1"/>
  <c r="L9" i="7"/>
  <c r="N17" i="7"/>
  <c r="T95" i="3"/>
  <c r="T33" i="3"/>
  <c r="T36" i="3" s="1"/>
  <c r="O67" i="6"/>
  <c r="S99" i="3"/>
  <c r="S103" i="3" s="1"/>
  <c r="S105" i="3" s="1"/>
  <c r="O75" i="6" s="1"/>
  <c r="M26" i="7" s="1"/>
  <c r="L26" i="7"/>
  <c r="T91" i="2"/>
  <c r="T92" i="2" s="1"/>
  <c r="V7" i="3"/>
  <c r="V2" i="3"/>
  <c r="U88" i="3"/>
  <c r="U89" i="3" s="1"/>
  <c r="U83" i="3"/>
  <c r="U84" i="3" s="1"/>
  <c r="W98" i="3"/>
  <c r="S68" i="6" s="1"/>
  <c r="S60" i="6"/>
  <c r="S61" i="6" s="1"/>
  <c r="W71" i="3"/>
  <c r="S58" i="6"/>
  <c r="W68" i="3"/>
  <c r="X65" i="3" s="1"/>
  <c r="S95" i="2"/>
  <c r="M15" i="7" s="1"/>
  <c r="U77" i="2"/>
  <c r="U79" i="2" s="1"/>
  <c r="V6" i="2"/>
  <c r="W112" i="2"/>
  <c r="S82" i="5" s="1"/>
  <c r="Q19" i="7" s="1"/>
  <c r="W70" i="2"/>
  <c r="W67" i="2"/>
  <c r="S57" i="5" s="1"/>
  <c r="S55" i="5"/>
  <c r="R68" i="5"/>
  <c r="U91" i="1" l="1"/>
  <c r="U92" i="1" s="1"/>
  <c r="U95" i="1" s="1"/>
  <c r="U91" i="3"/>
  <c r="U92" i="3" s="1"/>
  <c r="U95" i="3" s="1"/>
  <c r="Q65" i="6" s="1"/>
  <c r="W68" i="1"/>
  <c r="X65" i="1" s="1"/>
  <c r="T55" i="4" s="1"/>
  <c r="T82" i="4"/>
  <c r="R11" i="7" s="1"/>
  <c r="N73" i="4"/>
  <c r="W98" i="1"/>
  <c r="S68" i="4" s="1"/>
  <c r="S60" i="4"/>
  <c r="S61" i="4" s="1"/>
  <c r="W71" i="1"/>
  <c r="V77" i="1"/>
  <c r="V79" i="1" s="1"/>
  <c r="W6" i="1"/>
  <c r="R105" i="1"/>
  <c r="Q65" i="4"/>
  <c r="O7" i="7" s="1"/>
  <c r="U33" i="1"/>
  <c r="P24" i="4"/>
  <c r="P2" i="7"/>
  <c r="R2" i="4"/>
  <c r="O69" i="4"/>
  <c r="O73" i="4" s="1"/>
  <c r="S103" i="1"/>
  <c r="S105" i="1" s="1"/>
  <c r="S58" i="4"/>
  <c r="N7" i="7"/>
  <c r="T95" i="2"/>
  <c r="N15" i="7" s="1"/>
  <c r="W33" i="2"/>
  <c r="W36" i="2" s="1"/>
  <c r="V97" i="2"/>
  <c r="P65" i="6"/>
  <c r="M25" i="7"/>
  <c r="O69" i="6"/>
  <c r="O73" i="6" s="1"/>
  <c r="T97" i="3"/>
  <c r="P67" i="6" s="1"/>
  <c r="N25" i="7" s="1"/>
  <c r="X112" i="3"/>
  <c r="T82" i="6" s="1"/>
  <c r="R27" i="7" s="1"/>
  <c r="X70" i="3"/>
  <c r="T55" i="6"/>
  <c r="X67" i="3"/>
  <c r="T57" i="6" s="1"/>
  <c r="V77" i="3"/>
  <c r="V79" i="3" s="1"/>
  <c r="W6" i="3"/>
  <c r="V7" i="2"/>
  <c r="O65" i="5"/>
  <c r="S99" i="2"/>
  <c r="S103" i="2" s="1"/>
  <c r="S105" i="2" s="1"/>
  <c r="O75" i="5" s="1"/>
  <c r="M18" i="7" s="1"/>
  <c r="U83" i="2"/>
  <c r="U84" i="2" s="1"/>
  <c r="U88" i="2"/>
  <c r="U89" i="2" s="1"/>
  <c r="W71" i="2"/>
  <c r="S60" i="5"/>
  <c r="S61" i="5" s="1"/>
  <c r="W98" i="2"/>
  <c r="S58" i="5"/>
  <c r="W68" i="2"/>
  <c r="X65" i="2" s="1"/>
  <c r="U33" i="3" l="1"/>
  <c r="T99" i="2"/>
  <c r="T103" i="2" s="1"/>
  <c r="T105" i="2" s="1"/>
  <c r="P75" i="5" s="1"/>
  <c r="N18" i="7" s="1"/>
  <c r="X67" i="1"/>
  <c r="T57" i="4" s="1"/>
  <c r="T58" i="4" s="1"/>
  <c r="X70" i="1"/>
  <c r="W7" i="1"/>
  <c r="X98" i="1"/>
  <c r="T68" i="4" s="1"/>
  <c r="T60" i="4"/>
  <c r="V83" i="1"/>
  <c r="V84" i="1" s="1"/>
  <c r="V88" i="1"/>
  <c r="V89" i="1" s="1"/>
  <c r="M10" i="7"/>
  <c r="S107" i="1"/>
  <c r="O77" i="4" s="1"/>
  <c r="O75" i="4"/>
  <c r="L10" i="7"/>
  <c r="R107" i="1"/>
  <c r="N77" i="4" s="1"/>
  <c r="N75" i="4"/>
  <c r="P27" i="6"/>
  <c r="P27" i="4"/>
  <c r="T97" i="1"/>
  <c r="P65" i="5"/>
  <c r="P69" i="5" s="1"/>
  <c r="P73" i="5" s="1"/>
  <c r="Q24" i="4"/>
  <c r="R67" i="5"/>
  <c r="O23" i="7"/>
  <c r="T99" i="3"/>
  <c r="T103" i="3" s="1"/>
  <c r="T105" i="3" s="1"/>
  <c r="P75" i="6" s="1"/>
  <c r="N26" i="7" s="1"/>
  <c r="P69" i="6"/>
  <c r="P73" i="6" s="1"/>
  <c r="N23" i="7"/>
  <c r="X68" i="3"/>
  <c r="Y65" i="3" s="1"/>
  <c r="T58" i="6"/>
  <c r="T60" i="6"/>
  <c r="T61" i="6" s="1"/>
  <c r="X98" i="3"/>
  <c r="T68" i="6" s="1"/>
  <c r="X71" i="3"/>
  <c r="V83" i="3"/>
  <c r="V84" i="3" s="1"/>
  <c r="V88" i="3"/>
  <c r="V89" i="3" s="1"/>
  <c r="W2" i="3"/>
  <c r="W7" i="3"/>
  <c r="O69" i="5"/>
  <c r="O73" i="5" s="1"/>
  <c r="U91" i="2"/>
  <c r="U92" i="2" s="1"/>
  <c r="X33" i="2" s="1"/>
  <c r="X36" i="2" s="1"/>
  <c r="V77" i="2"/>
  <c r="V79" i="2" s="1"/>
  <c r="W6" i="2"/>
  <c r="S68" i="5"/>
  <c r="T55" i="5"/>
  <c r="X112" i="2"/>
  <c r="T82" i="5" s="1"/>
  <c r="R19" i="7" s="1"/>
  <c r="X70" i="2"/>
  <c r="X67" i="2"/>
  <c r="T57" i="5" s="1"/>
  <c r="U36" i="3" l="1"/>
  <c r="U97" i="3"/>
  <c r="Q67" i="6" s="1"/>
  <c r="V91" i="3"/>
  <c r="V92" i="3" s="1"/>
  <c r="V95" i="3" s="1"/>
  <c r="R65" i="6" s="1"/>
  <c r="T61" i="4"/>
  <c r="X68" i="1"/>
  <c r="Y65" i="1" s="1"/>
  <c r="U55" i="4" s="1"/>
  <c r="X71" i="1"/>
  <c r="P67" i="4"/>
  <c r="T99" i="1"/>
  <c r="Y70" i="1"/>
  <c r="U82" i="4"/>
  <c r="S11" i="7" s="1"/>
  <c r="Q2" i="7"/>
  <c r="S2" i="4"/>
  <c r="X6" i="1"/>
  <c r="W77" i="1"/>
  <c r="W79" i="1" s="1"/>
  <c r="Q27" i="4"/>
  <c r="Q27" i="6"/>
  <c r="U97" i="1"/>
  <c r="V91" i="1"/>
  <c r="V92" i="1" s="1"/>
  <c r="X97" i="2"/>
  <c r="T67" i="5" s="1"/>
  <c r="R17" i="7" s="1"/>
  <c r="W97" i="2"/>
  <c r="P17" i="7"/>
  <c r="X6" i="3"/>
  <c r="W77" i="3"/>
  <c r="W79" i="3" s="1"/>
  <c r="Y70" i="3"/>
  <c r="Y112" i="3"/>
  <c r="U82" i="6" s="1"/>
  <c r="S27" i="7" s="1"/>
  <c r="U55" i="6"/>
  <c r="Y67" i="3"/>
  <c r="U57" i="6" s="1"/>
  <c r="W7" i="2"/>
  <c r="V88" i="2"/>
  <c r="V89" i="2" s="1"/>
  <c r="V83" i="2"/>
  <c r="V84" i="2" s="1"/>
  <c r="U95" i="2"/>
  <c r="O15" i="7" s="1"/>
  <c r="T58" i="5"/>
  <c r="X71" i="2"/>
  <c r="T60" i="5"/>
  <c r="T61" i="5" s="1"/>
  <c r="X98" i="2"/>
  <c r="X68" i="2"/>
  <c r="Y65" i="2" s="1"/>
  <c r="U99" i="3" l="1"/>
  <c r="U103" i="3" s="1"/>
  <c r="U105" i="3" s="1"/>
  <c r="Q75" i="6" s="1"/>
  <c r="O26" i="7" s="1"/>
  <c r="V33" i="3"/>
  <c r="Y67" i="1"/>
  <c r="U57" i="4" s="1"/>
  <c r="U58" i="4" s="1"/>
  <c r="V91" i="2"/>
  <c r="V92" i="2" s="1"/>
  <c r="V95" i="2" s="1"/>
  <c r="P15" i="7" s="1"/>
  <c r="R65" i="4"/>
  <c r="V33" i="1"/>
  <c r="V95" i="1"/>
  <c r="X7" i="1"/>
  <c r="Y98" i="1"/>
  <c r="U68" i="4" s="1"/>
  <c r="U60" i="4"/>
  <c r="W83" i="1"/>
  <c r="W84" i="1" s="1"/>
  <c r="W88" i="1"/>
  <c r="W89" i="1" s="1"/>
  <c r="U58" i="6"/>
  <c r="T103" i="1"/>
  <c r="P69" i="4"/>
  <c r="Q67" i="4"/>
  <c r="O9" i="7" s="1"/>
  <c r="U99" i="1"/>
  <c r="V82" i="4"/>
  <c r="T11" i="7" s="1"/>
  <c r="Y68" i="3"/>
  <c r="Z65" i="3" s="1"/>
  <c r="Z70" i="3" s="1"/>
  <c r="N9" i="7"/>
  <c r="S67" i="5"/>
  <c r="P23" i="7"/>
  <c r="O25" i="7"/>
  <c r="Q69" i="6"/>
  <c r="Q73" i="6" s="1"/>
  <c r="W83" i="3"/>
  <c r="W84" i="3" s="1"/>
  <c r="W88" i="3"/>
  <c r="W89" i="3" s="1"/>
  <c r="Z67" i="3"/>
  <c r="V57" i="6" s="1"/>
  <c r="X2" i="3"/>
  <c r="X7" i="3"/>
  <c r="Y98" i="3"/>
  <c r="U68" i="6" s="1"/>
  <c r="U60" i="6"/>
  <c r="U61" i="6" s="1"/>
  <c r="Y71" i="3"/>
  <c r="Q65" i="5"/>
  <c r="U99" i="2"/>
  <c r="U103" i="2" s="1"/>
  <c r="U105" i="2" s="1"/>
  <c r="Q75" i="5" s="1"/>
  <c r="O18" i="7" s="1"/>
  <c r="X6" i="2"/>
  <c r="W77" i="2"/>
  <c r="W79" i="2" s="1"/>
  <c r="T68" i="5"/>
  <c r="Y112" i="2"/>
  <c r="U82" i="5" s="1"/>
  <c r="S19" i="7" s="1"/>
  <c r="Y70" i="2"/>
  <c r="U55" i="5"/>
  <c r="Y67" i="2"/>
  <c r="U57" i="5" s="1"/>
  <c r="Z112" i="3" l="1"/>
  <c r="V82" i="6" s="1"/>
  <c r="T27" i="7" s="1"/>
  <c r="V36" i="3"/>
  <c r="V97" i="3" s="1"/>
  <c r="Y33" i="2"/>
  <c r="Y68" i="1"/>
  <c r="Z65" i="1" s="1"/>
  <c r="Y71" i="1"/>
  <c r="U61" i="4"/>
  <c r="T105" i="1"/>
  <c r="X77" i="1"/>
  <c r="X79" i="1" s="1"/>
  <c r="Y6" i="1"/>
  <c r="W91" i="1"/>
  <c r="W92" i="1" s="1"/>
  <c r="R24" i="4"/>
  <c r="V99" i="2"/>
  <c r="V103" i="2" s="1"/>
  <c r="V105" i="2" s="1"/>
  <c r="R75" i="5" s="1"/>
  <c r="P18" i="7" s="1"/>
  <c r="U103" i="1"/>
  <c r="U105" i="1" s="1"/>
  <c r="Q69" i="4"/>
  <c r="Q73" i="4" s="1"/>
  <c r="P7" i="7"/>
  <c r="R65" i="5"/>
  <c r="R69" i="5" s="1"/>
  <c r="R73" i="5" s="1"/>
  <c r="V55" i="6"/>
  <c r="V58" i="6" s="1"/>
  <c r="P73" i="4"/>
  <c r="R2" i="7"/>
  <c r="T2" i="4"/>
  <c r="Q17" i="7"/>
  <c r="V60" i="6"/>
  <c r="V61" i="6" s="1"/>
  <c r="Z71" i="3"/>
  <c r="Z98" i="3"/>
  <c r="V68" i="6" s="1"/>
  <c r="Z68" i="3"/>
  <c r="AA65" i="3" s="1"/>
  <c r="Y6" i="3"/>
  <c r="X77" i="3"/>
  <c r="X79" i="3" s="1"/>
  <c r="W91" i="3"/>
  <c r="W92" i="3" s="1"/>
  <c r="W83" i="2"/>
  <c r="W84" i="2" s="1"/>
  <c r="W88" i="2"/>
  <c r="W89" i="2" s="1"/>
  <c r="X7" i="2"/>
  <c r="Q69" i="5"/>
  <c r="Q73" i="5" s="1"/>
  <c r="U60" i="5"/>
  <c r="U61" i="5" s="1"/>
  <c r="Y98" i="2"/>
  <c r="Y71" i="2"/>
  <c r="U58" i="5"/>
  <c r="Y68" i="2"/>
  <c r="Z65" i="2" s="1"/>
  <c r="R67" i="6" l="1"/>
  <c r="V99" i="3"/>
  <c r="V103" i="3" s="1"/>
  <c r="V105" i="3" s="1"/>
  <c r="R75" i="6" s="1"/>
  <c r="P26" i="7" s="1"/>
  <c r="Y36" i="2"/>
  <c r="Y97" i="2" s="1"/>
  <c r="Z70" i="1"/>
  <c r="V55" i="4"/>
  <c r="Z67" i="1"/>
  <c r="V57" i="4" s="1"/>
  <c r="Z68" i="1"/>
  <c r="AA65" i="1" s="1"/>
  <c r="AA70" i="1" s="1"/>
  <c r="W95" i="1"/>
  <c r="S65" i="4"/>
  <c r="W33" i="1"/>
  <c r="V97" i="1"/>
  <c r="R27" i="6"/>
  <c r="R27" i="4"/>
  <c r="Y7" i="1"/>
  <c r="X88" i="1"/>
  <c r="X89" i="1" s="1"/>
  <c r="X83" i="1"/>
  <c r="X84" i="1" s="1"/>
  <c r="X91" i="1" s="1"/>
  <c r="X92" i="1" s="1"/>
  <c r="O10" i="7"/>
  <c r="Q75" i="4"/>
  <c r="U107" i="1"/>
  <c r="Q77" i="4" s="1"/>
  <c r="N10" i="7"/>
  <c r="P75" i="4"/>
  <c r="T107" i="1"/>
  <c r="P77" i="4" s="1"/>
  <c r="W82" i="4"/>
  <c r="U11" i="7" s="1"/>
  <c r="W95" i="3"/>
  <c r="S65" i="6" s="1"/>
  <c r="W33" i="3"/>
  <c r="W36" i="3" s="1"/>
  <c r="W55" i="6"/>
  <c r="AA112" i="3"/>
  <c r="W82" i="6" s="1"/>
  <c r="U27" i="7" s="1"/>
  <c r="AA70" i="3"/>
  <c r="AA67" i="3"/>
  <c r="W57" i="6" s="1"/>
  <c r="Y7" i="3"/>
  <c r="Y2" i="3"/>
  <c r="X88" i="3"/>
  <c r="X89" i="3" s="1"/>
  <c r="X83" i="3"/>
  <c r="X84" i="3" s="1"/>
  <c r="X77" i="2"/>
  <c r="X79" i="2" s="1"/>
  <c r="Y6" i="2"/>
  <c r="W91" i="2"/>
  <c r="W92" i="2" s="1"/>
  <c r="Z33" i="2" s="1"/>
  <c r="Z36" i="2" s="1"/>
  <c r="U68" i="5"/>
  <c r="Z112" i="2"/>
  <c r="V82" i="5" s="1"/>
  <c r="T19" i="7" s="1"/>
  <c r="V55" i="5"/>
  <c r="Z67" i="2"/>
  <c r="V57" i="5" s="1"/>
  <c r="Z70" i="2"/>
  <c r="P25" i="7" l="1"/>
  <c r="R69" i="6"/>
  <c r="R73" i="6" s="1"/>
  <c r="X91" i="3"/>
  <c r="X92" i="3" s="1"/>
  <c r="X95" i="3" s="1"/>
  <c r="T65" i="6" s="1"/>
  <c r="AA67" i="1"/>
  <c r="W57" i="4" s="1"/>
  <c r="W55" i="4"/>
  <c r="W58" i="4" s="1"/>
  <c r="V58" i="4"/>
  <c r="Z98" i="1"/>
  <c r="V68" i="4" s="1"/>
  <c r="Z71" i="1"/>
  <c r="V60" i="4"/>
  <c r="V61" i="4" s="1"/>
  <c r="AA68" i="1"/>
  <c r="AB65" i="1" s="1"/>
  <c r="AB70" i="1" s="1"/>
  <c r="AA98" i="1"/>
  <c r="W68" i="4" s="1"/>
  <c r="AA71" i="1"/>
  <c r="W60" i="4"/>
  <c r="X95" i="1"/>
  <c r="T65" i="4"/>
  <c r="R7" i="7" s="1"/>
  <c r="X33" i="1"/>
  <c r="R67" i="4"/>
  <c r="V99" i="1"/>
  <c r="S24" i="4"/>
  <c r="S2" i="7"/>
  <c r="U2" i="4"/>
  <c r="Q7" i="7"/>
  <c r="Y77" i="1"/>
  <c r="Y79" i="1" s="1"/>
  <c r="Z6" i="1"/>
  <c r="U67" i="5"/>
  <c r="Q23" i="7"/>
  <c r="X33" i="3"/>
  <c r="X36" i="3" s="1"/>
  <c r="W97" i="3"/>
  <c r="S67" i="6" s="1"/>
  <c r="Q25" i="7" s="1"/>
  <c r="AA68" i="3"/>
  <c r="AB65" i="3" s="1"/>
  <c r="W58" i="6"/>
  <c r="Z6" i="3"/>
  <c r="Y77" i="3"/>
  <c r="Y79" i="3" s="1"/>
  <c r="AA98" i="3"/>
  <c r="W68" i="6" s="1"/>
  <c r="W60" i="6"/>
  <c r="W61" i="6" s="1"/>
  <c r="AA71" i="3"/>
  <c r="W95" i="2"/>
  <c r="Q15" i="7" s="1"/>
  <c r="Y7" i="2"/>
  <c r="X83" i="2"/>
  <c r="X84" i="2" s="1"/>
  <c r="X88" i="2"/>
  <c r="X89" i="2" s="1"/>
  <c r="Z68" i="2"/>
  <c r="AA65" i="2" s="1"/>
  <c r="V58" i="5"/>
  <c r="Z98" i="2"/>
  <c r="V60" i="5"/>
  <c r="V61" i="5" s="1"/>
  <c r="Z71" i="2"/>
  <c r="W61" i="4" l="1"/>
  <c r="AB67" i="1"/>
  <c r="X57" i="4" s="1"/>
  <c r="X55" i="4"/>
  <c r="S27" i="6"/>
  <c r="S27" i="4"/>
  <c r="W97" i="1"/>
  <c r="Z7" i="1"/>
  <c r="P9" i="7"/>
  <c r="Y83" i="1"/>
  <c r="Y84" i="1" s="1"/>
  <c r="Y88" i="1"/>
  <c r="Y89" i="1" s="1"/>
  <c r="AB68" i="1"/>
  <c r="T24" i="4"/>
  <c r="X82" i="4"/>
  <c r="F112" i="1"/>
  <c r="AB98" i="1"/>
  <c r="AB71" i="1"/>
  <c r="X60" i="4"/>
  <c r="X61" i="4" s="1"/>
  <c r="V103" i="1"/>
  <c r="R69" i="4"/>
  <c r="S17" i="7"/>
  <c r="Z97" i="2"/>
  <c r="R23" i="7"/>
  <c r="X97" i="3"/>
  <c r="W99" i="3"/>
  <c r="W103" i="3" s="1"/>
  <c r="W105" i="3" s="1"/>
  <c r="S75" i="6" s="1"/>
  <c r="Q26" i="7" s="1"/>
  <c r="S69" i="6"/>
  <c r="S73" i="6" s="1"/>
  <c r="X91" i="2"/>
  <c r="X92" i="2" s="1"/>
  <c r="Z7" i="3"/>
  <c r="Z2" i="3"/>
  <c r="Y88" i="3"/>
  <c r="Y89" i="3" s="1"/>
  <c r="Y83" i="3"/>
  <c r="Y84" i="3" s="1"/>
  <c r="AB70" i="3"/>
  <c r="X55" i="6"/>
  <c r="AB112" i="3"/>
  <c r="AB67" i="3"/>
  <c r="X57" i="6" s="1"/>
  <c r="Z6" i="2"/>
  <c r="Y77" i="2"/>
  <c r="Y79" i="2" s="1"/>
  <c r="S65" i="5"/>
  <c r="W99" i="2"/>
  <c r="W103" i="2" s="1"/>
  <c r="W105" i="2" s="1"/>
  <c r="S75" i="5" s="1"/>
  <c r="Q18" i="7" s="1"/>
  <c r="V68" i="5"/>
  <c r="AA67" i="2"/>
  <c r="W57" i="5" s="1"/>
  <c r="W55" i="5"/>
  <c r="AA70" i="2"/>
  <c r="AA112" i="2"/>
  <c r="W82" i="5" s="1"/>
  <c r="U19" i="7" s="1"/>
  <c r="X58" i="4" l="1"/>
  <c r="Y91" i="3"/>
  <c r="Y92" i="3" s="1"/>
  <c r="Y95" i="3" s="1"/>
  <c r="U65" i="6" s="1"/>
  <c r="R73" i="4"/>
  <c r="T27" i="6"/>
  <c r="X97" i="1"/>
  <c r="T27" i="4"/>
  <c r="AA6" i="1"/>
  <c r="Z77" i="1"/>
  <c r="Z79" i="1" s="1"/>
  <c r="AB68" i="3"/>
  <c r="X58" i="6"/>
  <c r="V105" i="1"/>
  <c r="T2" i="7"/>
  <c r="V2" i="4"/>
  <c r="X68" i="4"/>
  <c r="C68" i="4" s="1"/>
  <c r="F98" i="1"/>
  <c r="S67" i="4"/>
  <c r="W99" i="1"/>
  <c r="Y91" i="1"/>
  <c r="Y92" i="1" s="1"/>
  <c r="V11" i="7"/>
  <c r="C82" i="4"/>
  <c r="V67" i="5"/>
  <c r="X95" i="2"/>
  <c r="X99" i="2" s="1"/>
  <c r="X103" i="2" s="1"/>
  <c r="X105" i="2" s="1"/>
  <c r="T75" i="5" s="1"/>
  <c r="R18" i="7" s="1"/>
  <c r="AA33" i="2"/>
  <c r="AA36" i="2" s="1"/>
  <c r="T67" i="6"/>
  <c r="X99" i="3"/>
  <c r="X103" i="3" s="1"/>
  <c r="X105" i="3" s="1"/>
  <c r="T75" i="6" s="1"/>
  <c r="R26" i="7" s="1"/>
  <c r="Y33" i="3"/>
  <c r="Y36" i="3" s="1"/>
  <c r="AB98" i="3"/>
  <c r="X60" i="6"/>
  <c r="X61" i="6" s="1"/>
  <c r="AB71" i="3"/>
  <c r="X82" i="6"/>
  <c r="F112" i="3"/>
  <c r="AA6" i="3"/>
  <c r="Z77" i="3"/>
  <c r="Z79" i="3" s="1"/>
  <c r="Y88" i="2"/>
  <c r="Y89" i="2" s="1"/>
  <c r="Y83" i="2"/>
  <c r="Y84" i="2" s="1"/>
  <c r="S69" i="5"/>
  <c r="S73" i="5" s="1"/>
  <c r="Z7" i="2"/>
  <c r="AA71" i="2"/>
  <c r="AA98" i="2"/>
  <c r="W60" i="5"/>
  <c r="W61" i="5" s="1"/>
  <c r="W58" i="5"/>
  <c r="AA68" i="2"/>
  <c r="AB65" i="2" s="1"/>
  <c r="AA7" i="1" l="1"/>
  <c r="T65" i="5"/>
  <c r="T69" i="5" s="1"/>
  <c r="T73" i="5" s="1"/>
  <c r="Y33" i="1"/>
  <c r="U65" i="4"/>
  <c r="Y95" i="1"/>
  <c r="T67" i="4"/>
  <c r="R9" i="7" s="1"/>
  <c r="X99" i="1"/>
  <c r="P10" i="7"/>
  <c r="R75" i="4"/>
  <c r="V107" i="1"/>
  <c r="R77" i="4" s="1"/>
  <c r="C82" i="6"/>
  <c r="V27" i="7"/>
  <c r="W103" i="1"/>
  <c r="W105" i="1" s="1"/>
  <c r="S69" i="4"/>
  <c r="Z83" i="1"/>
  <c r="Z84" i="1" s="1"/>
  <c r="Z88" i="1"/>
  <c r="Z89" i="1" s="1"/>
  <c r="Q9" i="7"/>
  <c r="AA97" i="2"/>
  <c r="W67" i="5" s="1"/>
  <c r="U17" i="7" s="1"/>
  <c r="R15" i="7"/>
  <c r="T17" i="7"/>
  <c r="Y97" i="3"/>
  <c r="S23" i="7"/>
  <c r="R25" i="7"/>
  <c r="T69" i="6"/>
  <c r="T73" i="6" s="1"/>
  <c r="AA2" i="3"/>
  <c r="AA7" i="3"/>
  <c r="Z83" i="3"/>
  <c r="Z84" i="3" s="1"/>
  <c r="Z88" i="3"/>
  <c r="Z89" i="3" s="1"/>
  <c r="X68" i="6"/>
  <c r="C68" i="6" s="1"/>
  <c r="F98" i="3"/>
  <c r="Z77" i="2"/>
  <c r="Z79" i="2" s="1"/>
  <c r="AA6" i="2"/>
  <c r="Y91" i="2"/>
  <c r="Y92" i="2" s="1"/>
  <c r="AB67" i="2"/>
  <c r="X57" i="5" s="1"/>
  <c r="AB70" i="2"/>
  <c r="X55" i="5"/>
  <c r="AB112" i="2"/>
  <c r="W68" i="5"/>
  <c r="Z91" i="1" l="1"/>
  <c r="Z92" i="1" s="1"/>
  <c r="Z95" i="1" s="1"/>
  <c r="Q10" i="7"/>
  <c r="S75" i="4"/>
  <c r="W107" i="1"/>
  <c r="S77" i="4" s="1"/>
  <c r="S7" i="7"/>
  <c r="U24" i="4"/>
  <c r="Z91" i="3"/>
  <c r="Z92" i="3" s="1"/>
  <c r="Z95" i="3" s="1"/>
  <c r="V65" i="6" s="1"/>
  <c r="X103" i="1"/>
  <c r="X105" i="1" s="1"/>
  <c r="T69" i="4"/>
  <c r="T73" i="4" s="1"/>
  <c r="U2" i="7"/>
  <c r="W2" i="4"/>
  <c r="S73" i="4"/>
  <c r="AA77" i="1"/>
  <c r="AA79" i="1" s="1"/>
  <c r="AB6" i="1"/>
  <c r="Y95" i="2"/>
  <c r="S15" i="7" s="1"/>
  <c r="AB33" i="2"/>
  <c r="AB36" i="2" s="1"/>
  <c r="U67" i="6"/>
  <c r="Y99" i="3"/>
  <c r="Y103" i="3" s="1"/>
  <c r="Y105" i="3" s="1"/>
  <c r="U75" i="6" s="1"/>
  <c r="S26" i="7" s="1"/>
  <c r="AA77" i="3"/>
  <c r="AA79" i="3" s="1"/>
  <c r="AB6" i="3"/>
  <c r="X58" i="5"/>
  <c r="AA7" i="2"/>
  <c r="Z83" i="2"/>
  <c r="Z84" i="2" s="1"/>
  <c r="Z88" i="2"/>
  <c r="Z89" i="2" s="1"/>
  <c r="X82" i="5"/>
  <c r="F112" i="2"/>
  <c r="AB71" i="2"/>
  <c r="AB98" i="2"/>
  <c r="X60" i="5"/>
  <c r="X61" i="5" s="1"/>
  <c r="AB68" i="2"/>
  <c r="V65" i="4" l="1"/>
  <c r="T7" i="7" s="1"/>
  <c r="Z33" i="1"/>
  <c r="Y99" i="2"/>
  <c r="Y103" i="2" s="1"/>
  <c r="Y105" i="2" s="1"/>
  <c r="U75" i="5" s="1"/>
  <c r="S18" i="7" s="1"/>
  <c r="Z33" i="3"/>
  <c r="V24" i="4"/>
  <c r="C82" i="5"/>
  <c r="V19" i="7"/>
  <c r="AA88" i="1"/>
  <c r="AA89" i="1" s="1"/>
  <c r="AA83" i="1"/>
  <c r="AA84" i="1" s="1"/>
  <c r="R10" i="7"/>
  <c r="T75" i="4"/>
  <c r="X107" i="1"/>
  <c r="T77" i="4" s="1"/>
  <c r="AB7" i="1"/>
  <c r="AB77" i="1" s="1"/>
  <c r="AB79" i="1" s="1"/>
  <c r="U65" i="5"/>
  <c r="U69" i="5" s="1"/>
  <c r="U73" i="5" s="1"/>
  <c r="Y97" i="1"/>
  <c r="U27" i="6"/>
  <c r="U27" i="4"/>
  <c r="T23" i="7"/>
  <c r="S25" i="7"/>
  <c r="U69" i="6"/>
  <c r="U73" i="6" s="1"/>
  <c r="Z91" i="2"/>
  <c r="Z92" i="2" s="1"/>
  <c r="Z95" i="2" s="1"/>
  <c r="T15" i="7" s="1"/>
  <c r="AB2" i="3"/>
  <c r="AB7" i="3"/>
  <c r="AB77" i="3" s="1"/>
  <c r="AB79" i="3" s="1"/>
  <c r="AA83" i="3"/>
  <c r="AA84" i="3" s="1"/>
  <c r="AA88" i="3"/>
  <c r="AA89" i="3" s="1"/>
  <c r="AA77" i="2"/>
  <c r="AA79" i="2" s="1"/>
  <c r="AB6" i="2"/>
  <c r="X68" i="5"/>
  <c r="F98" i="2"/>
  <c r="Z36" i="3" l="1"/>
  <c r="Z97" i="3" s="1"/>
  <c r="U67" i="4"/>
  <c r="S9" i="7" s="1"/>
  <c r="Y99" i="1"/>
  <c r="AA91" i="1"/>
  <c r="AA92" i="1" s="1"/>
  <c r="V2" i="7"/>
  <c r="X2" i="4"/>
  <c r="AB83" i="1"/>
  <c r="AB84" i="1" s="1"/>
  <c r="AB88" i="1"/>
  <c r="AB89" i="1" s="1"/>
  <c r="V27" i="6"/>
  <c r="V27" i="4"/>
  <c r="Z97" i="1"/>
  <c r="V65" i="5"/>
  <c r="V69" i="5" s="1"/>
  <c r="V73" i="5" s="1"/>
  <c r="Z99" i="2"/>
  <c r="Z103" i="2" s="1"/>
  <c r="Z105" i="2" s="1"/>
  <c r="V75" i="5" s="1"/>
  <c r="T18" i="7" s="1"/>
  <c r="AB97" i="2"/>
  <c r="F36" i="2"/>
  <c r="AB83" i="3"/>
  <c r="AB84" i="3" s="1"/>
  <c r="AB88" i="3"/>
  <c r="AB89" i="3" s="1"/>
  <c r="AA91" i="3"/>
  <c r="AA92" i="3" s="1"/>
  <c r="AB7" i="2"/>
  <c r="AB77" i="2" s="1"/>
  <c r="AB79" i="2" s="1"/>
  <c r="AA83" i="2"/>
  <c r="AA84" i="2" s="1"/>
  <c r="AA88" i="2"/>
  <c r="AA89" i="2" s="1"/>
  <c r="C68" i="5"/>
  <c r="V67" i="6" l="1"/>
  <c r="Z99" i="3"/>
  <c r="Z103" i="3" s="1"/>
  <c r="Z105" i="3" s="1"/>
  <c r="V75" i="6" s="1"/>
  <c r="T26" i="7" s="1"/>
  <c r="AB91" i="1"/>
  <c r="V67" i="4"/>
  <c r="T9" i="7" s="1"/>
  <c r="Z99" i="1"/>
  <c r="AA95" i="1"/>
  <c r="AA33" i="1"/>
  <c r="W65" i="4"/>
  <c r="U7" i="7" s="1"/>
  <c r="U69" i="4"/>
  <c r="Y103" i="1"/>
  <c r="Y105" i="1" s="1"/>
  <c r="X67" i="5"/>
  <c r="F97" i="2"/>
  <c r="AA95" i="3"/>
  <c r="W65" i="6" s="1"/>
  <c r="AA33" i="3"/>
  <c r="AA36" i="3" s="1"/>
  <c r="T25" i="7"/>
  <c r="V69" i="6"/>
  <c r="V73" i="6" s="1"/>
  <c r="AB91" i="3"/>
  <c r="AB92" i="3" s="1"/>
  <c r="AB33" i="3" s="1"/>
  <c r="AB36" i="3" s="1"/>
  <c r="AB88" i="2"/>
  <c r="AB89" i="2" s="1"/>
  <c r="AB83" i="2"/>
  <c r="AB84" i="2" s="1"/>
  <c r="AA91" i="2"/>
  <c r="AA92" i="2" s="1"/>
  <c r="AA95" i="2" s="1"/>
  <c r="U15" i="7" s="1"/>
  <c r="S10" i="7" l="1"/>
  <c r="U75" i="4"/>
  <c r="Y107" i="1"/>
  <c r="U77" i="4" s="1"/>
  <c r="W24" i="4"/>
  <c r="Z103" i="1"/>
  <c r="Z105" i="1" s="1"/>
  <c r="V69" i="4"/>
  <c r="V73" i="4" s="1"/>
  <c r="U73" i="4"/>
  <c r="F91" i="1"/>
  <c r="AB92" i="1"/>
  <c r="AB91" i="2"/>
  <c r="AB92" i="2" s="1"/>
  <c r="V17" i="7"/>
  <c r="C67" i="5"/>
  <c r="U23" i="7"/>
  <c r="AA97" i="3"/>
  <c r="W67" i="6" s="1"/>
  <c r="U25" i="7" s="1"/>
  <c r="F91" i="3"/>
  <c r="AB95" i="3"/>
  <c r="F92" i="3"/>
  <c r="W65" i="5"/>
  <c r="AA99" i="2"/>
  <c r="X65" i="4" l="1"/>
  <c r="AB33" i="1"/>
  <c r="AB95" i="1"/>
  <c r="F92" i="1"/>
  <c r="AA97" i="1"/>
  <c r="W27" i="6"/>
  <c r="W27" i="4"/>
  <c r="T10" i="7"/>
  <c r="V75" i="4"/>
  <c r="Z107" i="1"/>
  <c r="V77" i="4" s="1"/>
  <c r="F91" i="2"/>
  <c r="AB97" i="3"/>
  <c r="AB99" i="3" s="1"/>
  <c r="F36" i="3"/>
  <c r="AA99" i="3"/>
  <c r="AA103" i="3" s="1"/>
  <c r="AA105" i="3" s="1"/>
  <c r="W75" i="6" s="1"/>
  <c r="U26" i="7" s="1"/>
  <c r="W69" i="6"/>
  <c r="W73" i="6" s="1"/>
  <c r="X65" i="6"/>
  <c r="V23" i="7" s="1"/>
  <c r="F95" i="3"/>
  <c r="AA103" i="2"/>
  <c r="W69" i="5"/>
  <c r="AB95" i="2"/>
  <c r="V15" i="7" s="1"/>
  <c r="F92" i="2"/>
  <c r="W67" i="4" l="1"/>
  <c r="U9" i="7" s="1"/>
  <c r="AA99" i="1"/>
  <c r="F95" i="1"/>
  <c r="X24" i="4"/>
  <c r="V7" i="7"/>
  <c r="C65" i="4"/>
  <c r="X67" i="6"/>
  <c r="F97" i="3"/>
  <c r="AB103" i="3"/>
  <c r="F99" i="3"/>
  <c r="C65" i="6"/>
  <c r="X65" i="5"/>
  <c r="AB99" i="2"/>
  <c r="F95" i="2"/>
  <c r="W73" i="5"/>
  <c r="AA105" i="2"/>
  <c r="AB97" i="1" l="1"/>
  <c r="X27" i="6"/>
  <c r="C27" i="6" s="1"/>
  <c r="C27" i="5"/>
  <c r="X27" i="4"/>
  <c r="C27" i="4" s="1"/>
  <c r="F36" i="1"/>
  <c r="AA103" i="1"/>
  <c r="AA105" i="1" s="1"/>
  <c r="W69" i="4"/>
  <c r="W73" i="4" s="1"/>
  <c r="V25" i="7"/>
  <c r="C67" i="6"/>
  <c r="X69" i="6"/>
  <c r="X73" i="6" s="1"/>
  <c r="C73" i="6" s="1"/>
  <c r="AB105" i="3"/>
  <c r="F103" i="3"/>
  <c r="AB103" i="2"/>
  <c r="F99" i="2"/>
  <c r="W75" i="5"/>
  <c r="U18" i="7" s="1"/>
  <c r="X69" i="5"/>
  <c r="C65" i="5"/>
  <c r="C69" i="6" l="1"/>
  <c r="U10" i="7"/>
  <c r="W75" i="4"/>
  <c r="AA107" i="1"/>
  <c r="W77" i="4" s="1"/>
  <c r="X67" i="4"/>
  <c r="F97" i="1"/>
  <c r="AB99" i="1"/>
  <c r="F105" i="3"/>
  <c r="X75" i="6"/>
  <c r="X73" i="5"/>
  <c r="C73" i="5" s="1"/>
  <c r="C69" i="5"/>
  <c r="AB105" i="2"/>
  <c r="F103" i="2"/>
  <c r="V9" i="7" l="1"/>
  <c r="C67" i="4"/>
  <c r="X69" i="4"/>
  <c r="AB103" i="1"/>
  <c r="F99" i="1"/>
  <c r="V26" i="7"/>
  <c r="C75" i="6"/>
  <c r="X75" i="5"/>
  <c r="F105" i="2"/>
  <c r="X73" i="4" l="1"/>
  <c r="C73" i="4" s="1"/>
  <c r="C69" i="4"/>
  <c r="AB105" i="1"/>
  <c r="F103" i="1"/>
  <c r="C75" i="5"/>
  <c r="V18" i="7"/>
  <c r="V10" i="7" l="1"/>
  <c r="AB107" i="1"/>
  <c r="X77" i="4" s="1"/>
  <c r="C77" i="4" s="1"/>
  <c r="X75" i="4"/>
  <c r="C75" i="4" s="1"/>
  <c r="F105" i="1"/>
</calcChain>
</file>

<file path=xl/sharedStrings.xml><?xml version="1.0" encoding="utf-8"?>
<sst xmlns="http://schemas.openxmlformats.org/spreadsheetml/2006/main" count="954" uniqueCount="160">
  <si>
    <t>Year</t>
  </si>
  <si>
    <t>Assumptions</t>
  </si>
  <si>
    <t>Period Start</t>
  </si>
  <si>
    <t>xxxx</t>
  </si>
  <si>
    <t>Period End</t>
  </si>
  <si>
    <t>Units</t>
  </si>
  <si>
    <t>Label</t>
  </si>
  <si>
    <t>Real</t>
  </si>
  <si>
    <t>Days</t>
  </si>
  <si>
    <t>Days in a year</t>
  </si>
  <si>
    <t>ZAR</t>
  </si>
  <si>
    <t>Nominal Revenue</t>
  </si>
  <si>
    <t>O&amp;M Costs</t>
  </si>
  <si>
    <t>Capex Costs</t>
  </si>
  <si>
    <t>Inflation Index</t>
  </si>
  <si>
    <t>Nominal</t>
  </si>
  <si>
    <t>Debt repayment Period</t>
  </si>
  <si>
    <t>Years</t>
  </si>
  <si>
    <t>Interest Repaid</t>
  </si>
  <si>
    <t>Loan Repayments</t>
  </si>
  <si>
    <t>Principal and Interest Repaid</t>
  </si>
  <si>
    <t>Cashflow Analysis</t>
  </si>
  <si>
    <t>End of Sheet</t>
  </si>
  <si>
    <t>Int rate</t>
  </si>
  <si>
    <t>Principal repaid</t>
  </si>
  <si>
    <t>Balance c/d</t>
  </si>
  <si>
    <t>Finance Costs</t>
  </si>
  <si>
    <t>Water Tariff: Commercial Offtake Agreement</t>
  </si>
  <si>
    <t>Water Tariff: Social Offtake Agreement</t>
  </si>
  <si>
    <t>R/Cubic meter</t>
  </si>
  <si>
    <t>Million Litres</t>
  </si>
  <si>
    <t>Water Output in Period</t>
  </si>
  <si>
    <t>Capacity - Pipe Volume</t>
  </si>
  <si>
    <t>Cubic metres/h</t>
  </si>
  <si>
    <t>1. EXPENDITURE STATEMENT</t>
  </si>
  <si>
    <t>Dam Construction Costs</t>
  </si>
  <si>
    <t>Pipeline: Bulk Distribution Construction Costs</t>
  </si>
  <si>
    <t>Pipeline: Secondary Distribution Construction Costs</t>
  </si>
  <si>
    <t>Nominal Discount Rate</t>
  </si>
  <si>
    <t>Real Discount Rate</t>
  </si>
  <si>
    <t>Total</t>
  </si>
  <si>
    <t>Estimated Operation &amp; Maintenance Costs</t>
  </si>
  <si>
    <t>Total Infrastructure Costs (Incl. Major maintenance)</t>
  </si>
  <si>
    <t>Variable O&amp;M Costs [% of Revenue]</t>
  </si>
  <si>
    <t>Total O&amp;M Costs</t>
  </si>
  <si>
    <t>Model Period</t>
  </si>
  <si>
    <t>Real/Nominal</t>
  </si>
  <si>
    <t>Total Infrastructure Costs (Excl. Major maintenance)</t>
  </si>
  <si>
    <t>2. FUNDING STATEMENT</t>
  </si>
  <si>
    <t>Contributions covering Capex</t>
  </si>
  <si>
    <t>External Organisation Grant</t>
  </si>
  <si>
    <t>Total Drawdown on Contributions for Capex</t>
  </si>
  <si>
    <t>Private Debt</t>
  </si>
  <si>
    <t xml:space="preserve">Total O&amp;M Costs over MTEF </t>
  </si>
  <si>
    <t>Contributions covering Opex</t>
  </si>
  <si>
    <t>Total Drawdown on Contributions for Opex</t>
  </si>
  <si>
    <t xml:space="preserve">Total Capex Funding Available over MTEF </t>
  </si>
  <si>
    <t>3. CASHFLOW STATEMENT</t>
  </si>
  <si>
    <t>Commercial Use</t>
  </si>
  <si>
    <t>Commercial Revenue</t>
  </si>
  <si>
    <t>Social Use - Social Component</t>
  </si>
  <si>
    <t>Social Component Revenue</t>
  </si>
  <si>
    <t>Total Real Revenue</t>
  </si>
  <si>
    <t>Inflation Adjusted</t>
  </si>
  <si>
    <t>Only enter information in yellow coloured cells</t>
  </si>
  <si>
    <t>Estimated Infrastructure Costs</t>
  </si>
  <si>
    <t>Scheduled Major Maintenance</t>
  </si>
  <si>
    <t>Scheduled Major Maintenance Frequency</t>
  </si>
  <si>
    <t>Scheduled Major Maintenance Costs [% of Capex]</t>
  </si>
  <si>
    <t xml:space="preserve">Total Infrastructure Costs over MTEF </t>
  </si>
  <si>
    <t xml:space="preserve">Total Opex Funding Available over MTEF </t>
  </si>
  <si>
    <t>Drawdown on Contributions for Opex</t>
  </si>
  <si>
    <t>Drawdown on Contributions for Capex</t>
  </si>
  <si>
    <t>Revenue Calculations</t>
  </si>
  <si>
    <t>Project Revenue</t>
  </si>
  <si>
    <t>Net Project Cashflows - Excl. Drawdowns on Contributions</t>
  </si>
  <si>
    <t>3. CONTIGENT STATEMENT</t>
  </si>
  <si>
    <t>Contigent Liabilities</t>
  </si>
  <si>
    <t>Total Government Guarantee Required</t>
  </si>
  <si>
    <t>Net Project Cashflows - Incl. Drawdowns on Contributions</t>
  </si>
  <si>
    <t>DEPARTMENT OF WATER AND SANITATION BUDGET STATEMENT</t>
  </si>
  <si>
    <t xml:space="preserve">BFI Requirement over MTEF </t>
  </si>
  <si>
    <t>Net Project Surplus/Deficit- BFI Requirement</t>
  </si>
  <si>
    <t>b/f Balance</t>
  </si>
  <si>
    <t>Private Debt Drawdown</t>
  </si>
  <si>
    <t>END OF SHEET</t>
  </si>
  <si>
    <t>Period</t>
  </si>
  <si>
    <t>All figures in Rm</t>
  </si>
  <si>
    <t>BUDGET STATEMENT: SPONSOR CASE</t>
  </si>
  <si>
    <t>Department Baseline - RBIG</t>
  </si>
  <si>
    <t>R/kl</t>
  </si>
  <si>
    <t>Million kl/Day</t>
  </si>
  <si>
    <t>Million kl/year</t>
  </si>
  <si>
    <t>Unaccounted Collection</t>
  </si>
  <si>
    <t>%</t>
  </si>
  <si>
    <t>Department Baseline - WTE</t>
  </si>
  <si>
    <t>Other</t>
  </si>
  <si>
    <t>Transfers</t>
  </si>
  <si>
    <t>Opex Grant [Specify]</t>
  </si>
  <si>
    <t>3. CONTIGENT LIABILITIES STATEMENT</t>
  </si>
  <si>
    <t>Equitable Share</t>
  </si>
  <si>
    <t>Sponsor Case</t>
  </si>
  <si>
    <t>Benchmark Case</t>
  </si>
  <si>
    <t>Worst Case</t>
  </si>
  <si>
    <t>Project Revenue (Rm)</t>
  </si>
  <si>
    <t>O&amp;M Costs (Rm)</t>
  </si>
  <si>
    <t>BFI Requirement (Rm)</t>
  </si>
  <si>
    <t>Capex Costs (Rm)</t>
  </si>
  <si>
    <t>BUDGET STATEMENT: GRAPHS</t>
  </si>
  <si>
    <t>Contigent Liabilities (Rm)</t>
  </si>
  <si>
    <t>TABLE OF CONTENTS</t>
  </si>
  <si>
    <t>Sheet Name</t>
  </si>
  <si>
    <t>Sheet Contents</t>
  </si>
  <si>
    <t>Outputs</t>
  </si>
  <si>
    <t>Calculations</t>
  </si>
  <si>
    <t>LEGEND</t>
  </si>
  <si>
    <t>Unit</t>
  </si>
  <si>
    <t>Hard - Coded Inputs</t>
  </si>
  <si>
    <t>Input</t>
  </si>
  <si>
    <t>Calculation</t>
  </si>
  <si>
    <t>Output</t>
  </si>
  <si>
    <t>Linked Cells</t>
  </si>
  <si>
    <t>Linked Cell</t>
  </si>
  <si>
    <r>
      <rPr>
        <b/>
        <sz val="12"/>
        <color rgb="FFFF0000"/>
        <rFont val="Calibri (Body)"/>
      </rPr>
      <t>NOTE: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Only enter information in yellow coloured cells.</t>
    </r>
  </si>
  <si>
    <t>2020/21</t>
  </si>
  <si>
    <t>2021/22</t>
  </si>
  <si>
    <t>2022/23</t>
  </si>
  <si>
    <t>2023/24</t>
  </si>
  <si>
    <t>2025/26</t>
  </si>
  <si>
    <t>2026/27</t>
  </si>
  <si>
    <t>2027/28</t>
  </si>
  <si>
    <t>2024/25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</si>
  <si>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</si>
  <si>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</si>
  <si>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</si>
  <si>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</si>
  <si>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</si>
  <si>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</si>
  <si>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</si>
  <si>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</si>
  <si>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</si>
  <si>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</si>
  <si>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</si>
  <si>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</si>
  <si>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Model guidelines</t>
  </si>
  <si>
    <t>Sheet 1. Model Guide</t>
  </si>
  <si>
    <t>Sheet 2: Inputs</t>
  </si>
  <si>
    <t>All constant and series inputs based on feasibility study date.</t>
  </si>
  <si>
    <t>Sheet 3: Output</t>
  </si>
  <si>
    <t>Reticulation Infrastructure Costs</t>
  </si>
  <si>
    <t>Enabling Infrastructure Costs</t>
  </si>
  <si>
    <t>Other Construction Costs [Specify]</t>
  </si>
  <si>
    <t>Fixed Maintenance Costs [% of Capex]</t>
  </si>
  <si>
    <t>Fixed Operating Costs [% of Capex]</t>
  </si>
  <si>
    <t>Department Baseline - MIG</t>
  </si>
  <si>
    <t>All figures in Rand</t>
  </si>
  <si>
    <t>Contingent Liabilities</t>
  </si>
  <si>
    <t xml:space="preserve">Main output of the template: Budget Statement.
</t>
  </si>
  <si>
    <r>
      <rPr>
        <b/>
        <sz val="12"/>
        <color rgb="FFFF0000"/>
        <rFont val="Calibri (Body)"/>
      </rPr>
      <t>NOTE:</t>
    </r>
    <r>
      <rPr>
        <sz val="11"/>
        <color rgb="FFFF0000"/>
        <rFont val="Calibri"/>
        <family val="2"/>
        <scheme val="minor"/>
      </rPr>
      <t xml:space="preserve"> Print the Input Sheet and Budget Statement in A3 size and attach the printout to the 20-page BFI submission.</t>
    </r>
  </si>
  <si>
    <t>WATER AND SANITATION BUDGET STATEMENT: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</si>
</sst>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7030A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FFFF9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rgb="FFFF0000"/>
      <name val="Calibri (Body)"/>
    </font>
    <font>
      <b/>
      <sz val="18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14" fontId="10" fillId="2" borderId="2" applyAlignment="0" applyProtection="0"/>
    <xf numFmtId="0" fontId="3" fillId="0" borderId="5" applyNumberFormat="0" applyFill="0" applyAlignment="0" applyProtection="0"/>
    <xf numFmtId="9" fontId="6" fillId="0" borderId="5"/>
    <xf numFmtId="0" fontId="7" fillId="0" borderId="0"/>
    <xf numFmtId="0" fontId="21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8" fillId="2" borderId="2" applyNumberFormat="0" applyAlignment="0" applyProtection="0"/>
    <xf numFmtId="0" fontId="23" fillId="8" borderId="2" applyNumberFormat="0" applyAlignment="0" applyProtection="0"/>
    <xf numFmtId="0" fontId="22" fillId="8" borderId="17" applyNumberFormat="0" applyAlignment="0" applyProtection="0"/>
    <xf numFmtId="0" fontId="3" fillId="0" borderId="21" applyNumberFormat="0" applyFill="0" applyAlignment="0" applyProtection="0"/>
  </cellStyleXfs>
  <cellXfs count="104">
    <xf numFmtId="0" fontId="0" fillId="0" borderId="0" xfId="0"/>
    <xf numFmtId="0" fontId="4" fillId="0" borderId="0" xfId="0" applyFont="1"/>
    <xf numFmtId="0" fontId="5" fillId="0" borderId="3" xfId="0" applyFont="1" applyBorder="1"/>
    <xf numFmtId="0" fontId="5" fillId="0" borderId="0" xfId="0" applyFont="1" applyBorder="1"/>
    <xf numFmtId="0" fontId="9" fillId="0" borderId="0" xfId="0" applyFont="1"/>
    <xf numFmtId="0" fontId="11" fillId="0" borderId="3" xfId="0" applyFont="1" applyBorder="1"/>
    <xf numFmtId="0" fontId="12" fillId="0" borderId="0" xfId="0" applyFont="1"/>
    <xf numFmtId="15" fontId="12" fillId="0" borderId="0" xfId="0" applyNumberFormat="1" applyFont="1"/>
    <xf numFmtId="164" fontId="14" fillId="0" borderId="5" xfId="1" applyNumberFormat="1" applyFont="1" applyBorder="1"/>
    <xf numFmtId="164" fontId="12" fillId="0" borderId="0" xfId="1" applyFont="1"/>
    <xf numFmtId="164" fontId="14" fillId="0" borderId="5" xfId="1" applyFont="1" applyBorder="1"/>
    <xf numFmtId="166" fontId="12" fillId="3" borderId="0" xfId="0" applyNumberFormat="1" applyFont="1" applyFill="1"/>
    <xf numFmtId="0" fontId="11" fillId="4" borderId="0" xfId="0" applyFont="1" applyFill="1"/>
    <xf numFmtId="0" fontId="12" fillId="4" borderId="0" xfId="0" applyFont="1" applyFill="1"/>
    <xf numFmtId="0" fontId="15" fillId="0" borderId="0" xfId="0" applyFont="1"/>
    <xf numFmtId="2" fontId="14" fillId="0" borderId="5" xfId="4" applyNumberFormat="1" applyFont="1"/>
    <xf numFmtId="2" fontId="12" fillId="0" borderId="0" xfId="0" applyNumberFormat="1" applyFont="1"/>
    <xf numFmtId="165" fontId="12" fillId="0" borderId="4" xfId="1" applyNumberFormat="1" applyFont="1" applyBorder="1"/>
    <xf numFmtId="165" fontId="12" fillId="0" borderId="0" xfId="0" applyNumberFormat="1" applyFont="1"/>
    <xf numFmtId="165" fontId="12" fillId="0" borderId="4" xfId="0" applyNumberFormat="1" applyFont="1" applyBorder="1"/>
    <xf numFmtId="165" fontId="12" fillId="0" borderId="6" xfId="0" applyNumberFormat="1" applyFont="1" applyBorder="1"/>
    <xf numFmtId="0" fontId="8" fillId="5" borderId="0" xfId="0" applyFont="1" applyFill="1"/>
    <xf numFmtId="166" fontId="12" fillId="6" borderId="0" xfId="0" applyNumberFormat="1" applyFont="1" applyFill="1"/>
    <xf numFmtId="15" fontId="13" fillId="6" borderId="2" xfId="3" applyNumberFormat="1" applyFont="1" applyFill="1"/>
    <xf numFmtId="0" fontId="12" fillId="6" borderId="0" xfId="0" applyFont="1" applyFill="1"/>
    <xf numFmtId="2" fontId="12" fillId="6" borderId="0" xfId="0" applyNumberFormat="1" applyFont="1" applyFill="1"/>
    <xf numFmtId="165" fontId="12" fillId="6" borderId="0" xfId="1" applyNumberFormat="1" applyFont="1" applyFill="1"/>
    <xf numFmtId="0" fontId="11" fillId="0" borderId="0" xfId="0" applyFont="1"/>
    <xf numFmtId="0" fontId="15" fillId="4" borderId="0" xfId="0" applyFont="1" applyFill="1"/>
    <xf numFmtId="0" fontId="11" fillId="6" borderId="0" xfId="0" applyFont="1" applyFill="1"/>
    <xf numFmtId="0" fontId="5" fillId="0" borderId="0" xfId="0" applyFont="1"/>
    <xf numFmtId="0" fontId="12" fillId="0" borderId="0" xfId="0" applyFont="1" applyAlignment="1">
      <alignment horizontal="left" indent="1"/>
    </xf>
    <xf numFmtId="0" fontId="11" fillId="0" borderId="4" xfId="0" applyFont="1" applyBorder="1"/>
    <xf numFmtId="0" fontId="15" fillId="0" borderId="4" xfId="0" applyFont="1" applyBorder="1"/>
    <xf numFmtId="0" fontId="12" fillId="0" borderId="7" xfId="0" applyFont="1" applyBorder="1"/>
    <xf numFmtId="165" fontId="12" fillId="6" borderId="8" xfId="1" applyNumberFormat="1" applyFont="1" applyFill="1" applyBorder="1"/>
    <xf numFmtId="165" fontId="12" fillId="6" borderId="9" xfId="1" applyNumberFormat="1" applyFont="1" applyFill="1" applyBorder="1"/>
    <xf numFmtId="165" fontId="12" fillId="6" borderId="10" xfId="1" applyNumberFormat="1" applyFont="1" applyFill="1" applyBorder="1"/>
    <xf numFmtId="165" fontId="12" fillId="6" borderId="11" xfId="1" applyNumberFormat="1" applyFont="1" applyFill="1" applyBorder="1"/>
    <xf numFmtId="165" fontId="12" fillId="6" borderId="0" xfId="1" applyNumberFormat="1" applyFont="1" applyFill="1" applyBorder="1"/>
    <xf numFmtId="165" fontId="12" fillId="6" borderId="12" xfId="1" applyNumberFormat="1" applyFont="1" applyFill="1" applyBorder="1"/>
    <xf numFmtId="165" fontId="12" fillId="0" borderId="13" xfId="1" applyNumberFormat="1" applyFont="1" applyBorder="1"/>
    <xf numFmtId="165" fontId="12" fillId="0" borderId="14" xfId="1" applyNumberFormat="1" applyFont="1" applyBorder="1"/>
    <xf numFmtId="165" fontId="12" fillId="0" borderId="15" xfId="1" applyNumberFormat="1" applyFont="1" applyBorder="1"/>
    <xf numFmtId="165" fontId="12" fillId="0" borderId="8" xfId="0" applyNumberFormat="1" applyFont="1" applyBorder="1"/>
    <xf numFmtId="165" fontId="12" fillId="0" borderId="9" xfId="0" applyNumberFormat="1" applyFont="1" applyBorder="1"/>
    <xf numFmtId="165" fontId="12" fillId="0" borderId="10" xfId="0" applyNumberFormat="1" applyFont="1" applyBorder="1"/>
    <xf numFmtId="165" fontId="12" fillId="0" borderId="11" xfId="0" applyNumberFormat="1" applyFont="1" applyBorder="1"/>
    <xf numFmtId="165" fontId="12" fillId="0" borderId="0" xfId="0" applyNumberFormat="1" applyFont="1" applyBorder="1"/>
    <xf numFmtId="165" fontId="12" fillId="0" borderId="12" xfId="0" applyNumberFormat="1" applyFont="1" applyBorder="1"/>
    <xf numFmtId="10" fontId="12" fillId="6" borderId="0" xfId="0" applyNumberFormat="1" applyFont="1" applyFill="1"/>
    <xf numFmtId="165" fontId="11" fillId="0" borderId="0" xfId="0" applyNumberFormat="1" applyFont="1" applyBorder="1"/>
    <xf numFmtId="165" fontId="11" fillId="0" borderId="0" xfId="0" applyNumberFormat="1" applyFont="1"/>
    <xf numFmtId="0" fontId="17" fillId="0" borderId="0" xfId="0" applyFont="1"/>
    <xf numFmtId="0" fontId="16" fillId="0" borderId="3" xfId="0" applyFont="1" applyBorder="1"/>
    <xf numFmtId="0" fontId="18" fillId="5" borderId="0" xfId="0" applyFont="1" applyFill="1"/>
    <xf numFmtId="0" fontId="2" fillId="0" borderId="1" xfId="2" applyFont="1"/>
    <xf numFmtId="0" fontId="12" fillId="0" borderId="4" xfId="0" applyFont="1" applyBorder="1"/>
    <xf numFmtId="0" fontId="12" fillId="0" borderId="3" xfId="0" applyFont="1" applyBorder="1"/>
    <xf numFmtId="0" fontId="0" fillId="5" borderId="0" xfId="0" applyFont="1" applyFill="1"/>
    <xf numFmtId="0" fontId="19" fillId="0" borderId="0" xfId="0" applyFont="1"/>
    <xf numFmtId="0" fontId="20" fillId="0" borderId="0" xfId="0" applyFont="1"/>
    <xf numFmtId="0" fontId="12" fillId="0" borderId="0" xfId="0" applyFont="1" applyFill="1" applyAlignment="1">
      <alignment horizontal="left" indent="1"/>
    </xf>
    <xf numFmtId="0" fontId="12" fillId="0" borderId="0" xfId="0" applyFont="1" applyFill="1"/>
    <xf numFmtId="165" fontId="12" fillId="0" borderId="0" xfId="1" applyNumberFormat="1" applyFont="1" applyFill="1"/>
    <xf numFmtId="0" fontId="17" fillId="0" borderId="0" xfId="0" applyFont="1" applyAlignment="1">
      <alignment horizontal="right"/>
    </xf>
    <xf numFmtId="165" fontId="12" fillId="0" borderId="8" xfId="1" applyNumberFormat="1" applyFont="1" applyFill="1" applyBorder="1"/>
    <xf numFmtId="165" fontId="12" fillId="0" borderId="9" xfId="1" applyNumberFormat="1" applyFont="1" applyFill="1" applyBorder="1"/>
    <xf numFmtId="165" fontId="12" fillId="0" borderId="10" xfId="1" applyNumberFormat="1" applyFont="1" applyFill="1" applyBorder="1"/>
    <xf numFmtId="165" fontId="12" fillId="0" borderId="11" xfId="1" applyNumberFormat="1" applyFont="1" applyFill="1" applyBorder="1"/>
    <xf numFmtId="165" fontId="12" fillId="0" borderId="0" xfId="1" applyNumberFormat="1" applyFont="1" applyFill="1" applyBorder="1"/>
    <xf numFmtId="165" fontId="12" fillId="0" borderId="12" xfId="1" applyNumberFormat="1" applyFont="1" applyFill="1" applyBorder="1"/>
    <xf numFmtId="0" fontId="9" fillId="0" borderId="0" xfId="0" applyFont="1" applyBorder="1" applyAlignment="1">
      <alignment horizontal="right"/>
    </xf>
    <xf numFmtId="0" fontId="11" fillId="7" borderId="0" xfId="0" applyFont="1" applyFill="1"/>
    <xf numFmtId="0" fontId="12" fillId="7" borderId="0" xfId="0" applyFont="1" applyFill="1"/>
    <xf numFmtId="43" fontId="12" fillId="0" borderId="0" xfId="0" applyNumberFormat="1" applyFont="1"/>
    <xf numFmtId="165" fontId="12" fillId="0" borderId="0" xfId="1" applyNumberFormat="1" applyFont="1"/>
    <xf numFmtId="165" fontId="15" fillId="0" borderId="0" xfId="1" applyNumberFormat="1" applyFont="1"/>
    <xf numFmtId="165" fontId="12" fillId="0" borderId="6" xfId="1" applyNumberFormat="1" applyFont="1" applyBorder="1"/>
    <xf numFmtId="0" fontId="0" fillId="0" borderId="0" xfId="0" applyFont="1"/>
    <xf numFmtId="0" fontId="27" fillId="0" borderId="0" xfId="7" applyFont="1" applyBorder="1"/>
    <xf numFmtId="165" fontId="12" fillId="0" borderId="22" xfId="1" applyNumberFormat="1" applyFont="1" applyBorder="1"/>
    <xf numFmtId="165" fontId="12" fillId="0" borderId="23" xfId="1" applyNumberFormat="1" applyFont="1" applyBorder="1"/>
    <xf numFmtId="0" fontId="5" fillId="0" borderId="3" xfId="0" applyFont="1" applyBorder="1" applyAlignment="1">
      <alignment horizontal="right"/>
    </xf>
    <xf numFmtId="0" fontId="0" fillId="0" borderId="6" xfId="0" applyFont="1" applyBorder="1"/>
    <xf numFmtId="0" fontId="29" fillId="0" borderId="6" xfId="0" applyFont="1" applyBorder="1"/>
    <xf numFmtId="165" fontId="0" fillId="6" borderId="6" xfId="1" applyNumberFormat="1" applyFont="1" applyFill="1" applyBorder="1"/>
    <xf numFmtId="165" fontId="0" fillId="0" borderId="6" xfId="0" applyNumberFormat="1" applyFont="1" applyBorder="1"/>
    <xf numFmtId="165" fontId="0" fillId="0" borderId="6" xfId="1" applyNumberFormat="1" applyFont="1" applyBorder="1"/>
    <xf numFmtId="0" fontId="8" fillId="0" borderId="6" xfId="0" applyFont="1" applyBorder="1"/>
    <xf numFmtId="0" fontId="12" fillId="0" borderId="22" xfId="0" applyFont="1" applyBorder="1"/>
    <xf numFmtId="165" fontId="12" fillId="0" borderId="24" xfId="0" applyNumberFormat="1" applyFont="1" applyBorder="1"/>
    <xf numFmtId="165" fontId="12" fillId="0" borderId="25" xfId="0" applyNumberFormat="1" applyFont="1" applyBorder="1"/>
    <xf numFmtId="165" fontId="12" fillId="0" borderId="26" xfId="0" applyNumberFormat="1" applyFont="1" applyBorder="1"/>
    <xf numFmtId="165" fontId="12" fillId="0" borderId="27" xfId="0" applyNumberFormat="1" applyFont="1" applyBorder="1"/>
    <xf numFmtId="165" fontId="12" fillId="0" borderId="28" xfId="0" applyNumberFormat="1" applyFont="1" applyBorder="1"/>
    <xf numFmtId="165" fontId="12" fillId="0" borderId="29" xfId="0" applyNumberFormat="1" applyFont="1" applyBorder="1"/>
    <xf numFmtId="165" fontId="12" fillId="0" borderId="18" xfId="1" applyNumberFormat="1" applyFont="1" applyBorder="1"/>
    <xf numFmtId="165" fontId="12" fillId="0" borderId="19" xfId="1" applyNumberFormat="1" applyFont="1" applyBorder="1"/>
    <xf numFmtId="165" fontId="12" fillId="0" borderId="20" xfId="1" applyNumberFormat="1" applyFont="1" applyBorder="1"/>
    <xf numFmtId="165" fontId="12" fillId="0" borderId="30" xfId="0" applyNumberFormat="1" applyFont="1" applyBorder="1"/>
    <xf numFmtId="165" fontId="12" fillId="5" borderId="30" xfId="0" applyNumberFormat="1" applyFont="1" applyFill="1" applyBorder="1"/>
    <xf numFmtId="0" fontId="30" fillId="0" borderId="0" xfId="7" applyFont="1" applyBorder="1"/>
    <xf numFmtId="0" fontId="24" fillId="0" borderId="0" xfId="0" applyFont="1"/>
  </cellXfs>
  <cellStyles count="13">
    <cellStyle name="Calculation 2" xfId="10" xr:uid="{E23E9193-2FE5-4838-805B-9D19F7DBAE84}"/>
    <cellStyle name="CALL %" xfId="5" xr:uid="{00000000-0005-0000-0000-000000000000}"/>
    <cellStyle name="Comma" xfId="1" builtinId="3"/>
    <cellStyle name="Explanatory Text 2" xfId="8" xr:uid="{A8FADB71-0F6D-4741-B43E-8C26D602BF98}"/>
    <cellStyle name="Heading 1" xfId="7" builtinId="16"/>
    <cellStyle name="Heading 2" xfId="2" builtinId="17"/>
    <cellStyle name="Input" xfId="3" builtinId="20" customBuiltin="1"/>
    <cellStyle name="Input 2" xfId="9" xr:uid="{CBD739AA-B432-4745-951C-A9EBBDA6A8FF}"/>
    <cellStyle name="Labels" xfId="6" xr:uid="{00000000-0005-0000-0000-000004000000}"/>
    <cellStyle name="Linked Cell" xfId="4" builtinId="24" customBuiltin="1"/>
    <cellStyle name="Linked Cell 2" xfId="12" xr:uid="{95B30156-F1F9-4ED2-A9FA-1BEC4D9D953C}"/>
    <cellStyle name="Normal" xfId="0" builtinId="0"/>
    <cellStyle name="Output 2" xfId="11" xr:uid="{35A7B6D0-E148-46FB-A485-AFF5D752D76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1400" b="0" i="0" u="none" strike="noStrike" baseline="0">
                <a:effectLst/>
              </a:rPr>
              <a:t>Sponsor Case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Data'!$B$7</c:f>
              <c:strCache>
                <c:ptCount val="1"/>
                <c:pt idx="0">
                  <c:v>Project Revenue (Rm)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 Data'!$C$7:$V$7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281.45529849234009</c:v>
                </c:pt>
                <c:pt idx="6">
                  <c:v>297.49825050640351</c:v>
                </c:pt>
                <c:pt idx="7">
                  <c:v>314.4556507852684</c:v>
                </c:pt>
                <c:pt idx="8">
                  <c:v>333.29025198380964</c:v>
                </c:pt>
                <c:pt idx="9">
                  <c:v>351.3252613841903</c:v>
                </c:pt>
                <c:pt idx="10">
                  <c:v>371.35080128308914</c:v>
                </c:pt>
                <c:pt idx="11">
                  <c:v>392.5177969562252</c:v>
                </c:pt>
                <c:pt idx="12">
                  <c:v>416.02799990706637</c:v>
                </c:pt>
                <c:pt idx="13">
                  <c:v>438.54011613154563</c:v>
                </c:pt>
                <c:pt idx="14">
                  <c:v>463.53690275104367</c:v>
                </c:pt>
                <c:pt idx="15">
                  <c:v>489.95850620785313</c:v>
                </c:pt>
                <c:pt idx="16">
                  <c:v>519.3050072015958</c:v>
                </c:pt>
                <c:pt idx="17">
                  <c:v>547.40565110221769</c:v>
                </c:pt>
                <c:pt idx="18">
                  <c:v>578.60777321504406</c:v>
                </c:pt>
                <c:pt idx="19">
                  <c:v>611.58841628830146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2-4BB4-8AC4-F06DEE95C302}"/>
            </c:ext>
          </c:extLst>
        </c:ser>
        <c:ser>
          <c:idx val="1"/>
          <c:order val="1"/>
          <c:tx>
            <c:strRef>
              <c:f>'Graph Data'!$B$8</c:f>
              <c:strCache>
                <c:ptCount val="1"/>
                <c:pt idx="0">
                  <c:v>Capex Costs (Rm)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 Data'!$C$8:$V$8</c:f>
              <c:numCache>
                <c:formatCode>_ * #\ ##0_ ;_ * \-#\ ##0_ ;_ * "-"??_ ;_ @_ </c:formatCode>
                <c:ptCount val="20"/>
                <c:pt idx="0">
                  <c:v>53.8</c:v>
                </c:pt>
                <c:pt idx="1">
                  <c:v>250</c:v>
                </c:pt>
                <c:pt idx="2">
                  <c:v>358.31025299999999</c:v>
                </c:pt>
                <c:pt idx="3">
                  <c:v>331.41309200000001</c:v>
                </c:pt>
                <c:pt idx="4">
                  <c:v>260.27665500000001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12.538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2-4BB4-8AC4-F06DEE95C302}"/>
            </c:ext>
          </c:extLst>
        </c:ser>
        <c:ser>
          <c:idx val="2"/>
          <c:order val="2"/>
          <c:tx>
            <c:strRef>
              <c:f>'Graph Data'!$B$9</c:f>
              <c:strCache>
                <c:ptCount val="1"/>
                <c:pt idx="0">
                  <c:v>O&amp;M Costs (Rm)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 Data'!$C$9:$V$9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61.025294773851016</c:v>
                </c:pt>
                <c:pt idx="6">
                  <c:v>63.431737575960526</c:v>
                </c:pt>
                <c:pt idx="7">
                  <c:v>65.975347617790263</c:v>
                </c:pt>
                <c:pt idx="8">
                  <c:v>68.800537797571451</c:v>
                </c:pt>
                <c:pt idx="9">
                  <c:v>71.505789207628553</c:v>
                </c:pt>
                <c:pt idx="10">
                  <c:v>74.509620192463373</c:v>
                </c:pt>
                <c:pt idx="11">
                  <c:v>77.684669543433785</c:v>
                </c:pt>
                <c:pt idx="12">
                  <c:v>81.211199986059952</c:v>
                </c:pt>
                <c:pt idx="13">
                  <c:v>84.588017419731841</c:v>
                </c:pt>
                <c:pt idx="14">
                  <c:v>88.33753541265655</c:v>
                </c:pt>
                <c:pt idx="15">
                  <c:v>92.300775931177981</c:v>
                </c:pt>
                <c:pt idx="16">
                  <c:v>96.702751080239366</c:v>
                </c:pt>
                <c:pt idx="17">
                  <c:v>100.91784766533264</c:v>
                </c:pt>
                <c:pt idx="18">
                  <c:v>105.5981659822566</c:v>
                </c:pt>
                <c:pt idx="19">
                  <c:v>110.54526244324522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2-4BB4-8AC4-F06DEE95C302}"/>
            </c:ext>
          </c:extLst>
        </c:ser>
        <c:ser>
          <c:idx val="3"/>
          <c:order val="3"/>
          <c:tx>
            <c:strRef>
              <c:f>'Graph Data'!$B$10</c:f>
              <c:strCache>
                <c:ptCount val="1"/>
                <c:pt idx="0">
                  <c:v>BFI Requirement (Rm)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'Graph Data'!$C$10:$V$10</c:f>
              <c:numCache>
                <c:formatCode>_ * #\ ##0_ ;_ * \-#\ ##0_ ;_ * "-"??_ ;_ @_ </c:formatCode>
                <c:ptCount val="20"/>
                <c:pt idx="0">
                  <c:v>8.0079630000000002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2-4BB4-8AC4-F06DEE95C302}"/>
            </c:ext>
          </c:extLst>
        </c:ser>
        <c:ser>
          <c:idx val="4"/>
          <c:order val="4"/>
          <c:tx>
            <c:strRef>
              <c:f>'Graph Data'!$B$11</c:f>
              <c:strCache>
                <c:ptCount val="1"/>
                <c:pt idx="0">
                  <c:v>Contigent Liabilities (Rm)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val>
            <c:numRef>
              <c:f>'Graph Data'!$C$11:$V$11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C2-4BB4-8AC4-F06DEE95C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234112"/>
        <c:axId val="1583240768"/>
      </c:barChart>
      <c:catAx>
        <c:axId val="15832341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240768"/>
        <c:crosses val="autoZero"/>
        <c:auto val="1"/>
        <c:lblAlgn val="ctr"/>
        <c:lblOffset val="100"/>
        <c:noMultiLvlLbl val="0"/>
      </c:catAx>
      <c:valAx>
        <c:axId val="1583240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ZAR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23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Benchmark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Data'!$B$15</c:f>
              <c:strCache>
                <c:ptCount val="1"/>
                <c:pt idx="0">
                  <c:v>Project Revenue (Rm)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 Data'!$C$15:$V$15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271.78789788508965</c:v>
                </c:pt>
                <c:pt idx="6">
                  <c:v>286.49489055616664</c:v>
                </c:pt>
                <c:pt idx="7">
                  <c:v>302.82509931786814</c:v>
                </c:pt>
                <c:pt idx="8">
                  <c:v>320.08612997898655</c:v>
                </c:pt>
                <c:pt idx="9">
                  <c:v>339.25797374227591</c:v>
                </c:pt>
                <c:pt idx="10">
                  <c:v>357.61590863289274</c:v>
                </c:pt>
                <c:pt idx="11">
                  <c:v>378.00001542496761</c:v>
                </c:pt>
                <c:pt idx="12">
                  <c:v>399.54601630419074</c:v>
                </c:pt>
                <c:pt idx="13">
                  <c:v>423.47718071088173</c:v>
                </c:pt>
                <c:pt idx="14">
                  <c:v>446.39238716984073</c:v>
                </c:pt>
                <c:pt idx="15">
                  <c:v>471.83675323852162</c:v>
                </c:pt>
                <c:pt idx="16">
                  <c:v>498.73144817311726</c:v>
                </c:pt>
                <c:pt idx="17">
                  <c:v>528.60341233739314</c:v>
                </c:pt>
                <c:pt idx="18">
                  <c:v>557.20721173996708</c:v>
                </c:pt>
                <c:pt idx="19">
                  <c:v>588.96802280914517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6-46E8-AB8B-6B546EF6F013}"/>
            </c:ext>
          </c:extLst>
        </c:ser>
        <c:ser>
          <c:idx val="1"/>
          <c:order val="1"/>
          <c:tx>
            <c:strRef>
              <c:f>'Graph Data'!$B$16</c:f>
              <c:strCache>
                <c:ptCount val="1"/>
                <c:pt idx="0">
                  <c:v>Capex Costs (Rm)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 Data'!$C$16:$V$16</c:f>
              <c:numCache>
                <c:formatCode>_ * #\ ##0_ ;_ * \-#\ ##0_ ;_ * "-"??_ ;_ @_ </c:formatCode>
                <c:ptCount val="20"/>
                <c:pt idx="0">
                  <c:v>107.6</c:v>
                </c:pt>
                <c:pt idx="1">
                  <c:v>500</c:v>
                </c:pt>
                <c:pt idx="2">
                  <c:v>716.62050599999998</c:v>
                </c:pt>
                <c:pt idx="3">
                  <c:v>662.82618400000001</c:v>
                </c:pt>
                <c:pt idx="4">
                  <c:v>520.55331000000001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50.152000000000001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6-46E8-AB8B-6B546EF6F013}"/>
            </c:ext>
          </c:extLst>
        </c:ser>
        <c:ser>
          <c:idx val="2"/>
          <c:order val="2"/>
          <c:tx>
            <c:strRef>
              <c:f>'Graph Data'!$B$17</c:f>
              <c:strCache>
                <c:ptCount val="1"/>
                <c:pt idx="0">
                  <c:v>O&amp;M Costs (Rm)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 Data'!$C$17:$V$17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66.17031367223079</c:v>
                </c:pt>
                <c:pt idx="6">
                  <c:v>69.942021551547938</c:v>
                </c:pt>
                <c:pt idx="7">
                  <c:v>73.928716779986175</c:v>
                </c:pt>
                <c:pt idx="8">
                  <c:v>205.1858078497099</c:v>
                </c:pt>
                <c:pt idx="9">
                  <c:v>224.14781086527921</c:v>
                </c:pt>
                <c:pt idx="10">
                  <c:v>245.45254384836045</c:v>
                </c:pt>
                <c:pt idx="11">
                  <c:v>268.97158216847038</c:v>
                </c:pt>
                <c:pt idx="12">
                  <c:v>295.48922426395433</c:v>
                </c:pt>
                <c:pt idx="13">
                  <c:v>323.65402569554351</c:v>
                </c:pt>
                <c:pt idx="14">
                  <c:v>355.39040134156863</c:v>
                </c:pt>
                <c:pt idx="15">
                  <c:v>390.4937663885878</c:v>
                </c:pt>
                <c:pt idx="16">
                  <c:v>430.18140919976491</c:v>
                </c:pt>
                <c:pt idx="17">
                  <c:v>472.34261196284194</c:v>
                </c:pt>
                <c:pt idx="18">
                  <c:v>519.97054141477668</c:v>
                </c:pt>
                <c:pt idx="19">
                  <c:v>572.74083310790968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06-46E8-AB8B-6B546EF6F013}"/>
            </c:ext>
          </c:extLst>
        </c:ser>
        <c:ser>
          <c:idx val="3"/>
          <c:order val="3"/>
          <c:tx>
            <c:strRef>
              <c:f>'Graph Data'!$B$18</c:f>
              <c:strCache>
                <c:ptCount val="1"/>
                <c:pt idx="0">
                  <c:v>BFI Requirement (Rm)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'Graph Data'!$C$18:$V$18</c:f>
              <c:numCache>
                <c:formatCode>_ * #\ ##0_ ;_ * \-#\ ##0_ ;_ * "-"??_ ;_ @_ </c:formatCode>
                <c:ptCount val="20"/>
                <c:pt idx="0">
                  <c:v>61.807963000000001</c:v>
                </c:pt>
                <c:pt idx="1">
                  <c:v>250</c:v>
                </c:pt>
                <c:pt idx="2">
                  <c:v>358.31025299999999</c:v>
                </c:pt>
                <c:pt idx="3">
                  <c:v>331.41309200000001</c:v>
                </c:pt>
                <c:pt idx="4">
                  <c:v>260.27665500000001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06-46E8-AB8B-6B546EF6F013}"/>
            </c:ext>
          </c:extLst>
        </c:ser>
        <c:ser>
          <c:idx val="4"/>
          <c:order val="4"/>
          <c:tx>
            <c:strRef>
              <c:f>'Graph Data'!$B$19</c:f>
              <c:strCache>
                <c:ptCount val="1"/>
                <c:pt idx="0">
                  <c:v>Contigent Liabilities (Rm)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val>
            <c:numRef>
              <c:f>'Graph Data'!$C$19:$V$19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06-46E8-AB8B-6B546EF6F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962480"/>
        <c:axId val="1694972464"/>
      </c:barChart>
      <c:catAx>
        <c:axId val="169496248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972464"/>
        <c:crosses val="autoZero"/>
        <c:auto val="1"/>
        <c:lblAlgn val="ctr"/>
        <c:lblOffset val="100"/>
        <c:noMultiLvlLbl val="0"/>
      </c:catAx>
      <c:valAx>
        <c:axId val="1694972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ZAR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96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Worst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Data'!$B$23</c:f>
              <c:strCache>
                <c:ptCount val="1"/>
                <c:pt idx="0">
                  <c:v>Project Revenue (Rm)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 Data'!$C$23:$V$23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200.72870068554559</c:v>
                </c:pt>
                <c:pt idx="6">
                  <c:v>211.59053652455438</c:v>
                </c:pt>
                <c:pt idx="7">
                  <c:v>223.65119710645394</c:v>
                </c:pt>
                <c:pt idx="8">
                  <c:v>236.39931534152177</c:v>
                </c:pt>
                <c:pt idx="9">
                  <c:v>250.55866282644334</c:v>
                </c:pt>
                <c:pt idx="10">
                  <c:v>264.11689866599983</c:v>
                </c:pt>
                <c:pt idx="11">
                  <c:v>279.17156188996177</c:v>
                </c:pt>
                <c:pt idx="12">
                  <c:v>295.08434091768964</c:v>
                </c:pt>
                <c:pt idx="13">
                  <c:v>312.75868026328561</c:v>
                </c:pt>
                <c:pt idx="14">
                  <c:v>329.68268480594776</c:v>
                </c:pt>
                <c:pt idx="15">
                  <c:v>348.47459783988677</c:v>
                </c:pt>
                <c:pt idx="16">
                  <c:v>368.33764991676026</c:v>
                </c:pt>
                <c:pt idx="17">
                  <c:v>390.39956143040479</c:v>
                </c:pt>
                <c:pt idx="18">
                  <c:v>411.52487103185052</c:v>
                </c:pt>
                <c:pt idx="19">
                  <c:v>434.98178868066594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6-4553-ABA3-218EE9D428F2}"/>
            </c:ext>
          </c:extLst>
        </c:ser>
        <c:ser>
          <c:idx val="1"/>
          <c:order val="1"/>
          <c:tx>
            <c:strRef>
              <c:f>'Graph Data'!$B$24</c:f>
              <c:strCache>
                <c:ptCount val="1"/>
                <c:pt idx="0">
                  <c:v>Capex Costs (Rm)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 Data'!$C$24:$V$24</c:f>
              <c:numCache>
                <c:formatCode>_ * #\ ##0_ ;_ * \-#\ ##0_ ;_ * "-"??_ ;_ @_ </c:formatCode>
                <c:ptCount val="20"/>
                <c:pt idx="0">
                  <c:v>161.4</c:v>
                </c:pt>
                <c:pt idx="1">
                  <c:v>750</c:v>
                </c:pt>
                <c:pt idx="2">
                  <c:v>1074.9307590000001</c:v>
                </c:pt>
                <c:pt idx="3">
                  <c:v>994.23927600000002</c:v>
                </c:pt>
                <c:pt idx="4">
                  <c:v>780.82996500000002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112.842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6-4553-ABA3-218EE9D428F2}"/>
            </c:ext>
          </c:extLst>
        </c:ser>
        <c:ser>
          <c:idx val="2"/>
          <c:order val="2"/>
          <c:tx>
            <c:strRef>
              <c:f>'Graph Data'!$B$25</c:f>
              <c:strCache>
                <c:ptCount val="1"/>
                <c:pt idx="0">
                  <c:v>O&amp;M Costs (Rm)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 Data'!$C$25:$V$25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259.59091530849554</c:v>
                </c:pt>
                <c:pt idx="6">
                  <c:v>264.47874143604946</c:v>
                </c:pt>
                <c:pt idx="7">
                  <c:v>269.90603869790425</c:v>
                </c:pt>
                <c:pt idx="8">
                  <c:v>275.64269190368481</c:v>
                </c:pt>
                <c:pt idx="9">
                  <c:v>282.01439827189944</c:v>
                </c:pt>
                <c:pt idx="10">
                  <c:v>288.11560439969992</c:v>
                </c:pt>
                <c:pt idx="11">
                  <c:v>294.89020285048281</c:v>
                </c:pt>
                <c:pt idx="12">
                  <c:v>302.05095341296027</c:v>
                </c:pt>
                <c:pt idx="13">
                  <c:v>310.00440611847853</c:v>
                </c:pt>
                <c:pt idx="14">
                  <c:v>317.62020816267648</c:v>
                </c:pt>
                <c:pt idx="15">
                  <c:v>326.07656902794906</c:v>
                </c:pt>
                <c:pt idx="16">
                  <c:v>335.01494246254214</c:v>
                </c:pt>
                <c:pt idx="17">
                  <c:v>344.94280264368211</c:v>
                </c:pt>
                <c:pt idx="18">
                  <c:v>354.44919196433273</c:v>
                </c:pt>
                <c:pt idx="19">
                  <c:v>365.00480490629968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6-4553-ABA3-218EE9D428F2}"/>
            </c:ext>
          </c:extLst>
        </c:ser>
        <c:ser>
          <c:idx val="3"/>
          <c:order val="3"/>
          <c:tx>
            <c:strRef>
              <c:f>'Graph Data'!$B$26</c:f>
              <c:strCache>
                <c:ptCount val="1"/>
                <c:pt idx="0">
                  <c:v>BFI Requirement (Rm)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'Graph Data'!$C$26:$V$26</c:f>
              <c:numCache>
                <c:formatCode>_ * #\ ##0_ ;_ * \-#\ ##0_ ;_ * "-"??_ ;_ @_ </c:formatCode>
                <c:ptCount val="20"/>
                <c:pt idx="0">
                  <c:v>115.607963</c:v>
                </c:pt>
                <c:pt idx="1">
                  <c:v>500</c:v>
                </c:pt>
                <c:pt idx="2">
                  <c:v>716.62050599999998</c:v>
                </c:pt>
                <c:pt idx="3">
                  <c:v>662.82618400000001</c:v>
                </c:pt>
                <c:pt idx="4">
                  <c:v>520.55331000000001</c:v>
                </c:pt>
                <c:pt idx="5">
                  <c:v>58.862214622949928</c:v>
                </c:pt>
                <c:pt idx="6">
                  <c:v>52.888204911495087</c:v>
                </c:pt>
                <c:pt idx="7">
                  <c:v>46.254841591450301</c:v>
                </c:pt>
                <c:pt idx="8">
                  <c:v>39.243376562163029</c:v>
                </c:pt>
                <c:pt idx="9">
                  <c:v>31.455735445456117</c:v>
                </c:pt>
                <c:pt idx="10">
                  <c:v>23.998705733700096</c:v>
                </c:pt>
                <c:pt idx="11">
                  <c:v>15.718640960521043</c:v>
                </c:pt>
                <c:pt idx="12">
                  <c:v>6.9666124952706694</c:v>
                </c:pt>
                <c:pt idx="13">
                  <c:v>0</c:v>
                </c:pt>
                <c:pt idx="14">
                  <c:v>100.77952335672867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6-4553-ABA3-218EE9D428F2}"/>
            </c:ext>
          </c:extLst>
        </c:ser>
        <c:ser>
          <c:idx val="4"/>
          <c:order val="4"/>
          <c:tx>
            <c:strRef>
              <c:f>'Graph Data'!$B$27</c:f>
              <c:strCache>
                <c:ptCount val="1"/>
                <c:pt idx="0">
                  <c:v>Contigent Liabilities (Rm)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val>
            <c:numRef>
              <c:f>'Graph Data'!$C$27:$V$27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66-4553-ABA3-218EE9D42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244928"/>
        <c:axId val="1583235776"/>
      </c:barChart>
      <c:catAx>
        <c:axId val="15832449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235776"/>
        <c:crosses val="autoZero"/>
        <c:auto val="1"/>
        <c:lblAlgn val="ctr"/>
        <c:lblOffset val="100"/>
        <c:noMultiLvlLbl val="0"/>
      </c:catAx>
      <c:valAx>
        <c:axId val="1583235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ZAR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24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164352</xdr:rowOff>
    </xdr:from>
    <xdr:to>
      <xdr:col>11</xdr:col>
      <xdr:colOff>124385</xdr:colOff>
      <xdr:row>27</xdr:row>
      <xdr:rowOff>164352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0</xdr:rowOff>
    </xdr:from>
    <xdr:to>
      <xdr:col>22</xdr:col>
      <xdr:colOff>334307</xdr:colOff>
      <xdr:row>27</xdr:row>
      <xdr:rowOff>164353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4</xdr:row>
      <xdr:rowOff>0</xdr:rowOff>
    </xdr:from>
    <xdr:to>
      <xdr:col>32</xdr:col>
      <xdr:colOff>601383</xdr:colOff>
      <xdr:row>27</xdr:row>
      <xdr:rowOff>156882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0D5C-3585-4EF9-8E0B-CD32BA98257A}">
  <dimension ref="B1:AC130"/>
  <sheetViews>
    <sheetView showGridLines="0" tabSelected="1" zoomScale="130" zoomScaleNormal="130" zoomScaleSheetLayoutView="90" workbookViewId="0">
      <selection activeCell="C5" sqref="C5"/>
    </sheetView>
  </sheetViews>
  <sheetFormatPr defaultColWidth="0" defaultRowHeight="12" zeroHeight="1"/>
  <cols>
    <col min="1" max="1" width="9.1796875" style="1" customWidth="1"/>
    <col min="2" max="2" width="59.90625" style="1" bestFit="1" customWidth="1"/>
    <col min="3" max="3" width="76.6328125" style="53" bestFit="1" customWidth="1"/>
    <col min="4" max="4" width="136.54296875" style="1" bestFit="1" customWidth="1"/>
    <col min="5" max="5" width="27" style="1" customWidth="1"/>
    <col min="6" max="7" width="27" style="1" hidden="1" customWidth="1"/>
    <col min="8" max="21" width="14.7265625" style="1" hidden="1" customWidth="1"/>
    <col min="22" max="27" width="15.26953125" style="1" hidden="1" customWidth="1"/>
    <col min="28" max="29" width="9.1796875" style="1" hidden="1" customWidth="1"/>
    <col min="30" max="30" width="0" style="1" hidden="1" customWidth="1"/>
    <col min="31" max="16384" width="0" style="1" hidden="1"/>
  </cols>
  <sheetData>
    <row r="1" spans="2:6" s="6" customFormat="1" ht="13">
      <c r="C1" s="14"/>
    </row>
    <row r="2" spans="2:6" s="6" customFormat="1" ht="17.5" thickBot="1">
      <c r="B2" s="56" t="s">
        <v>159</v>
      </c>
      <c r="C2" s="14"/>
    </row>
    <row r="3" spans="2:6" s="6" customFormat="1" ht="16.5" customHeight="1" thickTop="1">
      <c r="B3" s="80"/>
      <c r="C3"/>
      <c r="D3"/>
      <c r="E3"/>
      <c r="F3"/>
    </row>
    <row r="4" spans="2:6" s="6" customFormat="1" ht="15.5">
      <c r="B4" s="79" t="s">
        <v>123</v>
      </c>
      <c r="C4" s="79"/>
      <c r="F4" s="79"/>
    </row>
    <row r="5" spans="2:6" s="6" customFormat="1" ht="13">
      <c r="C5" s="14"/>
    </row>
    <row r="6" spans="2:6" s="6" customFormat="1" ht="14.5">
      <c r="B6" s="21" t="s">
        <v>110</v>
      </c>
      <c r="C6" s="21"/>
      <c r="D6"/>
      <c r="E6"/>
      <c r="F6"/>
    </row>
    <row r="7" spans="2:6" s="6" customFormat="1" ht="11.5" customHeight="1">
      <c r="B7" s="79"/>
      <c r="C7" s="79"/>
    </row>
    <row r="8" spans="2:6" s="6" customFormat="1" ht="14.5">
      <c r="B8" s="89" t="s">
        <v>111</v>
      </c>
      <c r="C8" s="89" t="s">
        <v>112</v>
      </c>
    </row>
    <row r="9" spans="2:6" s="6" customFormat="1" ht="23" customHeight="1">
      <c r="B9" s="84" t="s">
        <v>145</v>
      </c>
      <c r="C9" s="87" t="s">
        <v>144</v>
      </c>
      <c r="F9" s="79"/>
    </row>
    <row r="10" spans="2:6" s="6" customFormat="1" ht="23" customHeight="1">
      <c r="B10" s="84" t="s">
        <v>146</v>
      </c>
      <c r="C10" s="87" t="s">
        <v>147</v>
      </c>
      <c r="F10" s="79"/>
    </row>
    <row r="11" spans="2:6" s="6" customFormat="1" ht="23" customHeight="1">
      <c r="B11" s="84" t="s">
        <v>148</v>
      </c>
      <c r="C11" s="87" t="s">
        <v>157</v>
      </c>
      <c r="F11" s="79"/>
    </row>
    <row r="12" spans="2:6" s="6" customFormat="1" ht="16.5" customHeight="1">
      <c r="B12" s="80"/>
      <c r="C12"/>
      <c r="D12"/>
      <c r="E12"/>
      <c r="F12"/>
    </row>
    <row r="13" spans="2:6" s="6" customFormat="1" ht="14.5">
      <c r="B13" s="21" t="s">
        <v>115</v>
      </c>
      <c r="C13" s="21"/>
      <c r="D13"/>
      <c r="E13"/>
      <c r="F13"/>
    </row>
    <row r="14" spans="2:6" s="6" customFormat="1" ht="22" customHeight="1">
      <c r="B14" s="84" t="s">
        <v>5</v>
      </c>
      <c r="C14" s="85" t="s">
        <v>116</v>
      </c>
      <c r="F14" s="79"/>
    </row>
    <row r="15" spans="2:6" s="6" customFormat="1" ht="22.5" customHeight="1">
      <c r="B15" s="84" t="s">
        <v>117</v>
      </c>
      <c r="C15" s="86" t="s">
        <v>118</v>
      </c>
      <c r="F15" s="79"/>
    </row>
    <row r="16" spans="2:6" s="6" customFormat="1" ht="23" customHeight="1">
      <c r="B16" s="84" t="s">
        <v>114</v>
      </c>
      <c r="C16" s="87" t="s">
        <v>119</v>
      </c>
      <c r="F16" s="79"/>
    </row>
    <row r="17" spans="2:6" s="6" customFormat="1" ht="23" customHeight="1">
      <c r="B17" s="84" t="s">
        <v>113</v>
      </c>
      <c r="C17" s="88" t="s">
        <v>120</v>
      </c>
      <c r="F17" s="79"/>
    </row>
    <row r="18" spans="2:6" s="6" customFormat="1" ht="23" customHeight="1">
      <c r="B18" s="84" t="s">
        <v>121</v>
      </c>
      <c r="C18" s="88" t="s">
        <v>122</v>
      </c>
      <c r="F18" s="79"/>
    </row>
    <row r="19" spans="2:6" s="6" customFormat="1" ht="16.5" customHeight="1">
      <c r="B19" s="102"/>
      <c r="C19"/>
      <c r="D19"/>
      <c r="E19"/>
      <c r="F19"/>
    </row>
    <row r="20" spans="2:6" s="6" customFormat="1" ht="15.5">
      <c r="B20" s="103" t="s">
        <v>158</v>
      </c>
      <c r="C20" s="79"/>
      <c r="F20" s="79"/>
    </row>
    <row r="21" spans="2:6" s="6" customFormat="1" ht="14.5">
      <c r="B21" s="79"/>
      <c r="C21" s="79"/>
      <c r="D21" s="79"/>
      <c r="E21" s="79"/>
      <c r="F21" s="79"/>
    </row>
    <row r="22" spans="2:6" s="6" customFormat="1" ht="14.5">
      <c r="B22" s="21" t="s">
        <v>85</v>
      </c>
      <c r="C22" s="21"/>
      <c r="D22"/>
      <c r="E22"/>
      <c r="F22"/>
    </row>
    <row r="23" spans="2:6" s="6" customFormat="1" ht="13">
      <c r="C23" s="14"/>
    </row>
    <row r="24" spans="2:6" s="6" customFormat="1" ht="13" hidden="1">
      <c r="C24" s="14"/>
    </row>
    <row r="25" spans="2:6" s="6" customFormat="1" ht="13" hidden="1">
      <c r="C25" s="14"/>
    </row>
    <row r="26" spans="2:6" s="6" customFormat="1" ht="13" hidden="1">
      <c r="C26" s="14"/>
    </row>
    <row r="27" spans="2:6" s="6" customFormat="1" ht="13" hidden="1">
      <c r="C27" s="14"/>
    </row>
    <row r="28" spans="2:6" s="6" customFormat="1" ht="13" hidden="1">
      <c r="C28" s="14"/>
    </row>
    <row r="29" spans="2:6" s="6" customFormat="1" ht="13" hidden="1">
      <c r="C29" s="14"/>
    </row>
    <row r="30" spans="2:6" s="6" customFormat="1" ht="13" hidden="1">
      <c r="C30" s="14"/>
    </row>
    <row r="31" spans="2:6" s="6" customFormat="1" ht="13" hidden="1">
      <c r="C31" s="14"/>
    </row>
    <row r="32" spans="2:6" s="6" customFormat="1" ht="13" hidden="1">
      <c r="C32" s="14"/>
    </row>
    <row r="33" spans="3:3" s="6" customFormat="1" ht="13" hidden="1">
      <c r="C33" s="14"/>
    </row>
    <row r="34" spans="3:3" s="6" customFormat="1" ht="13" hidden="1">
      <c r="C34" s="14"/>
    </row>
    <row r="35" spans="3:3" s="6" customFormat="1" ht="13" hidden="1">
      <c r="C35" s="14"/>
    </row>
    <row r="36" spans="3:3" s="6" customFormat="1" ht="13" hidden="1">
      <c r="C36" s="14"/>
    </row>
    <row r="37" spans="3:3" s="6" customFormat="1" ht="13" hidden="1">
      <c r="C37" s="14"/>
    </row>
    <row r="38" spans="3:3" s="6" customFormat="1" ht="13" hidden="1">
      <c r="C38" s="14"/>
    </row>
    <row r="39" spans="3:3" s="6" customFormat="1" ht="13" hidden="1">
      <c r="C39" s="14"/>
    </row>
    <row r="40" spans="3:3" s="6" customFormat="1" ht="13" hidden="1">
      <c r="C40" s="14"/>
    </row>
    <row r="41" spans="3:3" s="6" customFormat="1" ht="13" hidden="1">
      <c r="C41" s="14"/>
    </row>
    <row r="42" spans="3:3" s="6" customFormat="1" ht="13" hidden="1">
      <c r="C42" s="14"/>
    </row>
    <row r="43" spans="3:3" s="6" customFormat="1" ht="13" hidden="1">
      <c r="C43" s="14"/>
    </row>
    <row r="44" spans="3:3" s="6" customFormat="1" ht="13" hidden="1">
      <c r="C44" s="14"/>
    </row>
    <row r="45" spans="3:3" s="6" customFormat="1" ht="13" hidden="1">
      <c r="C45" s="14"/>
    </row>
    <row r="46" spans="3:3" s="6" customFormat="1" ht="13" hidden="1">
      <c r="C46" s="14"/>
    </row>
    <row r="47" spans="3:3" s="6" customFormat="1" ht="13" hidden="1">
      <c r="C47" s="14"/>
    </row>
    <row r="48" spans="3:3" s="6" customFormat="1" ht="13" hidden="1">
      <c r="C48" s="14"/>
    </row>
    <row r="49" spans="3:3" s="6" customFormat="1" ht="13" hidden="1">
      <c r="C49" s="14"/>
    </row>
    <row r="50" spans="3:3" s="6" customFormat="1" ht="13" hidden="1">
      <c r="C50" s="14"/>
    </row>
    <row r="51" spans="3:3" s="6" customFormat="1" ht="13" hidden="1">
      <c r="C51" s="14"/>
    </row>
    <row r="52" spans="3:3" s="6" customFormat="1" ht="13" hidden="1">
      <c r="C52" s="14"/>
    </row>
    <row r="53" spans="3:3" s="6" customFormat="1" ht="13" hidden="1">
      <c r="C53" s="14"/>
    </row>
    <row r="54" spans="3:3" s="6" customFormat="1" ht="13" hidden="1">
      <c r="C54" s="14"/>
    </row>
    <row r="55" spans="3:3" s="6" customFormat="1" ht="13" hidden="1">
      <c r="C55" s="14"/>
    </row>
    <row r="56" spans="3:3" s="6" customFormat="1" ht="13" hidden="1">
      <c r="C56" s="14"/>
    </row>
    <row r="57" spans="3:3" s="6" customFormat="1" ht="13" hidden="1">
      <c r="C57" s="14"/>
    </row>
    <row r="58" spans="3:3" s="6" customFormat="1" ht="13" hidden="1">
      <c r="C58" s="14"/>
    </row>
    <row r="59" spans="3:3" s="6" customFormat="1" ht="13" hidden="1">
      <c r="C59" s="14"/>
    </row>
    <row r="60" spans="3:3" s="6" customFormat="1" ht="13" hidden="1">
      <c r="C60" s="14"/>
    </row>
    <row r="61" spans="3:3" s="6" customFormat="1" ht="13" hidden="1">
      <c r="C61" s="14"/>
    </row>
    <row r="62" spans="3:3" s="6" customFormat="1" ht="13" hidden="1">
      <c r="C62" s="14"/>
    </row>
    <row r="63" spans="3:3" s="6" customFormat="1" ht="13" hidden="1">
      <c r="C63" s="14"/>
    </row>
    <row r="64" spans="3:3" s="6" customFormat="1" ht="13" hidden="1">
      <c r="C64" s="14"/>
    </row>
    <row r="65" spans="3:3" s="6" customFormat="1" ht="13" hidden="1">
      <c r="C65" s="14"/>
    </row>
    <row r="66" spans="3:3" s="6" customFormat="1" ht="13" hidden="1">
      <c r="C66" s="14"/>
    </row>
    <row r="67" spans="3:3" s="6" customFormat="1" ht="13" hidden="1">
      <c r="C67" s="14"/>
    </row>
    <row r="68" spans="3:3" s="6" customFormat="1" ht="13" hidden="1">
      <c r="C68" s="14"/>
    </row>
    <row r="69" spans="3:3" s="6" customFormat="1" ht="13" hidden="1">
      <c r="C69" s="14"/>
    </row>
    <row r="70" spans="3:3" s="6" customFormat="1" ht="13" hidden="1">
      <c r="C70" s="14"/>
    </row>
    <row r="71" spans="3:3" s="6" customFormat="1" ht="13" hidden="1">
      <c r="C71" s="14"/>
    </row>
    <row r="72" spans="3:3" s="6" customFormat="1" ht="13" hidden="1">
      <c r="C72" s="14"/>
    </row>
    <row r="73" spans="3:3" s="6" customFormat="1" ht="13" hidden="1">
      <c r="C73" s="14"/>
    </row>
    <row r="74" spans="3:3" s="6" customFormat="1" ht="13" hidden="1">
      <c r="C74" s="14"/>
    </row>
    <row r="75" spans="3:3" s="6" customFormat="1" ht="13" hidden="1">
      <c r="C75" s="14"/>
    </row>
    <row r="76" spans="3:3" s="6" customFormat="1" ht="13" hidden="1">
      <c r="C76" s="14"/>
    </row>
    <row r="77" spans="3:3" s="6" customFormat="1" ht="13" hidden="1">
      <c r="C77" s="14"/>
    </row>
    <row r="78" spans="3:3" s="6" customFormat="1" ht="13" hidden="1">
      <c r="C78" s="14"/>
    </row>
    <row r="79" spans="3:3" s="6" customFormat="1" ht="13" hidden="1">
      <c r="C79" s="14"/>
    </row>
    <row r="80" spans="3:3" s="6" customFormat="1" ht="13" hidden="1">
      <c r="C80" s="14"/>
    </row>
    <row r="81" spans="2:28" s="6" customFormat="1" ht="13" hidden="1">
      <c r="C81" s="14"/>
    </row>
    <row r="82" spans="2:28" s="6" customFormat="1" ht="13" hidden="1">
      <c r="C82" s="14"/>
    </row>
    <row r="83" spans="2:28" s="6" customFormat="1" ht="13" hidden="1">
      <c r="C83" s="14"/>
    </row>
    <row r="84" spans="2:28" s="6" customFormat="1" ht="13" hidden="1">
      <c r="C84" s="14"/>
    </row>
    <row r="85" spans="2:28" s="6" customFormat="1" ht="13" hidden="1">
      <c r="C85" s="14"/>
    </row>
    <row r="86" spans="2:28" s="6" customFormat="1" ht="13" hidden="1">
      <c r="C86" s="14"/>
    </row>
    <row r="87" spans="2:28" s="6" customFormat="1" ht="13" hidden="1">
      <c r="C87" s="14"/>
    </row>
    <row r="88" spans="2:28" s="6" customFormat="1" ht="13" hidden="1">
      <c r="C88" s="14"/>
    </row>
    <row r="89" spans="2:28" s="6" customFormat="1" ht="13" hidden="1">
      <c r="C89" s="14"/>
    </row>
    <row r="90" spans="2:28" s="6" customFormat="1" ht="13" hidden="1">
      <c r="C90" s="14"/>
    </row>
    <row r="91" spans="2:28" s="6" customFormat="1" ht="13" hidden="1">
      <c r="C91" s="14"/>
    </row>
    <row r="92" spans="2:28" s="6" customFormat="1" ht="13" hidden="1">
      <c r="C92" s="14"/>
    </row>
    <row r="93" spans="2:28" s="6" customFormat="1" ht="13" hidden="1">
      <c r="C93" s="14"/>
    </row>
    <row r="94" spans="2:28" s="6" customFormat="1" ht="13" hidden="1">
      <c r="B94" s="12"/>
      <c r="C94" s="2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2:28" ht="13" hidden="1">
      <c r="AB95" s="6"/>
    </row>
    <row r="96" spans="2:28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  <row r="124"/>
    <row r="125"/>
    <row r="126"/>
    <row r="127"/>
    <row r="128"/>
    <row r="129"/>
    <row r="130"/>
  </sheetData>
  <sheetProtection algorithmName="SHA-512" hashValue="OivzNh54iRL7dvKovIsDrZEy62/Tkc43krFEgzezdcRlaDWa716SJRVYEIoswI8yQbjoXoQWhtsco6HhL4sqog==" saltValue="ggqSMSOZwB88r4MGvfLuBw==" spinCount="100000" sheet="1" objects="1" scenarios="1"/>
  <conditionalFormatting sqref="H14:AA14">
    <cfRule type="cellIs" priority="4" operator="greaterThan">
      <formula>0</formula>
    </cfRule>
  </conditionalFormatting>
  <conditionalFormatting sqref="V14">
    <cfRule type="cellIs" dxfId="7" priority="3" operator="greaterThan">
      <formula>0</formula>
    </cfRule>
  </conditionalFormatting>
  <conditionalFormatting sqref="C16">
    <cfRule type="cellIs" priority="2" operator="greaterThan">
      <formula>0</formula>
    </cfRule>
  </conditionalFormatting>
  <conditionalFormatting sqref="C9:C11">
    <cfRule type="cellIs" priority="1" operator="greaterThan">
      <formula>0</formula>
    </cfRule>
  </conditionalFormatting>
  <pageMargins left="0.7" right="0.7" top="0.75" bottom="0.75" header="0.3" footer="0.3"/>
  <pageSetup paperSize="8" scale="44" orientation="landscape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25"/>
  <sheetViews>
    <sheetView showGridLines="0" zoomScaleNormal="100" zoomScaleSheetLayoutView="90" workbookViewId="0">
      <selection activeCell="B2" sqref="B2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2.08984375" style="53" bestFit="1" customWidth="1"/>
    <col min="4" max="4" width="19.7265625" style="1" customWidth="1"/>
    <col min="5" max="5" width="13.54296875" style="1" bestFit="1" customWidth="1"/>
    <col min="6" max="6" width="16.6328125" style="1" bestFit="1" customWidth="1"/>
    <col min="7" max="7" width="9.1796875" style="1"/>
    <col min="8" max="8" width="11.08984375" style="1" bestFit="1" customWidth="1"/>
    <col min="9" max="22" width="14.7265625" style="1" bestFit="1" customWidth="1"/>
    <col min="23" max="28" width="15.26953125" style="1" bestFit="1" customWidth="1"/>
    <col min="29" max="30" width="9.1796875" style="1" customWidth="1"/>
    <col min="31" max="31" width="0" style="1" hidden="1" customWidth="1"/>
    <col min="32" max="16384" width="0" style="1" hidden="1"/>
  </cols>
  <sheetData>
    <row r="1" spans="2:31"/>
    <row r="2" spans="2:31" ht="17.5" thickBot="1">
      <c r="B2" s="56" t="str">
        <f>Guide!B2</f>
        <v>WATER AND SANITATION BUDGET STATEMENT: EXAMPLE</v>
      </c>
      <c r="H2" s="30" t="s">
        <v>0</v>
      </c>
      <c r="I2" s="83" t="s">
        <v>124</v>
      </c>
      <c r="J2" s="83" t="s">
        <v>125</v>
      </c>
      <c r="K2" s="83" t="s">
        <v>126</v>
      </c>
      <c r="L2" s="83" t="s">
        <v>127</v>
      </c>
      <c r="M2" s="83" t="s">
        <v>131</v>
      </c>
      <c r="N2" s="83" t="s">
        <v>128</v>
      </c>
      <c r="O2" s="83" t="s">
        <v>129</v>
      </c>
      <c r="P2" s="83" t="s">
        <v>130</v>
      </c>
      <c r="Q2" s="83" t="s">
        <v>132</v>
      </c>
      <c r="R2" s="83" t="s">
        <v>133</v>
      </c>
      <c r="S2" s="83" t="s">
        <v>134</v>
      </c>
      <c r="T2" s="83" t="s">
        <v>135</v>
      </c>
      <c r="U2" s="83" t="s">
        <v>136</v>
      </c>
      <c r="V2" s="83" t="s">
        <v>137</v>
      </c>
      <c r="W2" s="83" t="s">
        <v>138</v>
      </c>
      <c r="X2" s="83" t="s">
        <v>139</v>
      </c>
      <c r="Y2" s="83" t="s">
        <v>140</v>
      </c>
      <c r="Z2" s="83" t="s">
        <v>141</v>
      </c>
      <c r="AA2" s="83" t="s">
        <v>142</v>
      </c>
      <c r="AB2" s="83" t="s">
        <v>143</v>
      </c>
    </row>
    <row r="3" spans="2:31" ht="12.5" thickTop="1">
      <c r="B3" s="4" t="s">
        <v>64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31">
      <c r="B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31" s="6" customFormat="1" ht="13">
      <c r="B5" s="5" t="s">
        <v>6</v>
      </c>
      <c r="C5" s="54" t="s">
        <v>46</v>
      </c>
      <c r="D5" s="5" t="s">
        <v>5</v>
      </c>
      <c r="E5" s="5" t="s">
        <v>1</v>
      </c>
      <c r="F5" s="58" t="s">
        <v>40</v>
      </c>
      <c r="AC5" s="6" t="s">
        <v>3</v>
      </c>
    </row>
    <row r="6" spans="2:31" s="6" customFormat="1" ht="13" hidden="1">
      <c r="C6" s="14"/>
      <c r="E6" s="7"/>
      <c r="H6" s="6" t="s">
        <v>2</v>
      </c>
      <c r="I6" s="23">
        <v>43831</v>
      </c>
      <c r="J6" s="7">
        <f>I7+1</f>
        <v>44197</v>
      </c>
      <c r="K6" s="7">
        <f t="shared" ref="K6:AB6" si="0">J7+1</f>
        <v>44562</v>
      </c>
      <c r="L6" s="7">
        <f t="shared" si="0"/>
        <v>44927</v>
      </c>
      <c r="M6" s="7">
        <f t="shared" si="0"/>
        <v>45292</v>
      </c>
      <c r="N6" s="7">
        <f t="shared" si="0"/>
        <v>45658</v>
      </c>
      <c r="O6" s="7">
        <f t="shared" si="0"/>
        <v>46023</v>
      </c>
      <c r="P6" s="7">
        <f t="shared" si="0"/>
        <v>46388</v>
      </c>
      <c r="Q6" s="7">
        <f t="shared" si="0"/>
        <v>46753</v>
      </c>
      <c r="R6" s="7">
        <f t="shared" si="0"/>
        <v>47119</v>
      </c>
      <c r="S6" s="7">
        <f t="shared" si="0"/>
        <v>47484</v>
      </c>
      <c r="T6" s="7">
        <f t="shared" si="0"/>
        <v>47849</v>
      </c>
      <c r="U6" s="7">
        <f t="shared" si="0"/>
        <v>48214</v>
      </c>
      <c r="V6" s="7">
        <f t="shared" si="0"/>
        <v>48580</v>
      </c>
      <c r="W6" s="7">
        <f t="shared" si="0"/>
        <v>48945</v>
      </c>
      <c r="X6" s="7">
        <f t="shared" si="0"/>
        <v>49310</v>
      </c>
      <c r="Y6" s="7">
        <f t="shared" si="0"/>
        <v>49675</v>
      </c>
      <c r="Z6" s="7">
        <f t="shared" si="0"/>
        <v>50041</v>
      </c>
      <c r="AA6" s="7">
        <f t="shared" si="0"/>
        <v>50406</v>
      </c>
      <c r="AB6" s="7">
        <f t="shared" si="0"/>
        <v>50771</v>
      </c>
      <c r="AC6" s="6" t="s">
        <v>3</v>
      </c>
      <c r="AD6" s="7"/>
      <c r="AE6" s="7"/>
    </row>
    <row r="7" spans="2:31" s="6" customFormat="1" ht="13" hidden="1">
      <c r="C7" s="14"/>
      <c r="H7" s="6" t="s">
        <v>4</v>
      </c>
      <c r="I7" s="7">
        <f>EOMONTH(I6,11)</f>
        <v>44196</v>
      </c>
      <c r="J7" s="7">
        <f>EOMONTH(J6,11)</f>
        <v>44561</v>
      </c>
      <c r="K7" s="7">
        <f t="shared" ref="K7:AB7" si="1">EOMONTH(K6,11)</f>
        <v>44926</v>
      </c>
      <c r="L7" s="7">
        <f t="shared" si="1"/>
        <v>45291</v>
      </c>
      <c r="M7" s="7">
        <f t="shared" si="1"/>
        <v>45657</v>
      </c>
      <c r="N7" s="7">
        <f t="shared" si="1"/>
        <v>46022</v>
      </c>
      <c r="O7" s="7">
        <f t="shared" si="1"/>
        <v>46387</v>
      </c>
      <c r="P7" s="7">
        <f t="shared" si="1"/>
        <v>46752</v>
      </c>
      <c r="Q7" s="7">
        <f t="shared" si="1"/>
        <v>47118</v>
      </c>
      <c r="R7" s="7">
        <f t="shared" si="1"/>
        <v>47483</v>
      </c>
      <c r="S7" s="7">
        <f t="shared" si="1"/>
        <v>47848</v>
      </c>
      <c r="T7" s="7">
        <f t="shared" si="1"/>
        <v>48213</v>
      </c>
      <c r="U7" s="7">
        <f t="shared" si="1"/>
        <v>48579</v>
      </c>
      <c r="V7" s="7">
        <f t="shared" si="1"/>
        <v>48944</v>
      </c>
      <c r="W7" s="7">
        <f t="shared" si="1"/>
        <v>49309</v>
      </c>
      <c r="X7" s="7">
        <f t="shared" si="1"/>
        <v>49674</v>
      </c>
      <c r="Y7" s="7">
        <f t="shared" si="1"/>
        <v>50040</v>
      </c>
      <c r="Z7" s="7">
        <f t="shared" si="1"/>
        <v>50405</v>
      </c>
      <c r="AA7" s="7">
        <f t="shared" si="1"/>
        <v>50770</v>
      </c>
      <c r="AB7" s="7">
        <f t="shared" si="1"/>
        <v>51135</v>
      </c>
      <c r="AC7" s="6" t="s">
        <v>3</v>
      </c>
      <c r="AD7" s="7"/>
      <c r="AE7" s="7"/>
    </row>
    <row r="8" spans="2:31" s="6" customFormat="1" ht="13" hidden="1">
      <c r="C8" s="14"/>
      <c r="H8" s="6" t="s">
        <v>45</v>
      </c>
      <c r="I8" s="27">
        <v>1</v>
      </c>
      <c r="J8" s="27">
        <f>I8+1</f>
        <v>2</v>
      </c>
      <c r="K8" s="27">
        <f t="shared" ref="K8:AB8" si="2">J8+1</f>
        <v>3</v>
      </c>
      <c r="L8" s="27">
        <f t="shared" si="2"/>
        <v>4</v>
      </c>
      <c r="M8" s="27">
        <f t="shared" si="2"/>
        <v>5</v>
      </c>
      <c r="N8" s="27">
        <f t="shared" si="2"/>
        <v>6</v>
      </c>
      <c r="O8" s="27">
        <f t="shared" si="2"/>
        <v>7</v>
      </c>
      <c r="P8" s="27">
        <f t="shared" si="2"/>
        <v>8</v>
      </c>
      <c r="Q8" s="27">
        <f t="shared" si="2"/>
        <v>9</v>
      </c>
      <c r="R8" s="27">
        <f t="shared" si="2"/>
        <v>10</v>
      </c>
      <c r="S8" s="27">
        <f t="shared" si="2"/>
        <v>11</v>
      </c>
      <c r="T8" s="27">
        <f t="shared" si="2"/>
        <v>12</v>
      </c>
      <c r="U8" s="27">
        <f t="shared" si="2"/>
        <v>13</v>
      </c>
      <c r="V8" s="27">
        <f t="shared" si="2"/>
        <v>14</v>
      </c>
      <c r="W8" s="27">
        <f t="shared" si="2"/>
        <v>15</v>
      </c>
      <c r="X8" s="27">
        <f t="shared" si="2"/>
        <v>16</v>
      </c>
      <c r="Y8" s="27">
        <f t="shared" si="2"/>
        <v>17</v>
      </c>
      <c r="Z8" s="27">
        <f t="shared" si="2"/>
        <v>18</v>
      </c>
      <c r="AA8" s="27">
        <f t="shared" si="2"/>
        <v>19</v>
      </c>
      <c r="AB8" s="27">
        <f t="shared" si="2"/>
        <v>20</v>
      </c>
      <c r="AC8" s="6" t="s">
        <v>3</v>
      </c>
    </row>
    <row r="9" spans="2:31" s="6" customFormat="1" ht="13" hidden="1">
      <c r="C9" s="14"/>
      <c r="AC9" s="6" t="s">
        <v>3</v>
      </c>
    </row>
    <row r="10" spans="2:31" s="6" customFormat="1" ht="13" hidden="1">
      <c r="B10" s="6" t="s">
        <v>14</v>
      </c>
      <c r="C10" s="14"/>
      <c r="E10" s="11">
        <v>5.7000000000000002E-2</v>
      </c>
      <c r="I10" s="8">
        <v>1</v>
      </c>
      <c r="J10" s="9">
        <f>I10*(1+$E10)</f>
        <v>1.0569999999999999</v>
      </c>
      <c r="K10" s="9">
        <f>J10*(1+$E10)</f>
        <v>1.1172489999999999</v>
      </c>
      <c r="L10" s="9">
        <f t="shared" ref="L10:AB10" si="3">K10*(1+$E10)</f>
        <v>1.1809321929999999</v>
      </c>
      <c r="M10" s="9">
        <f t="shared" si="3"/>
        <v>1.2482453280009997</v>
      </c>
      <c r="N10" s="9">
        <f t="shared" si="3"/>
        <v>1.3193953116970567</v>
      </c>
      <c r="O10" s="9">
        <f t="shared" si="3"/>
        <v>1.394600844463789</v>
      </c>
      <c r="P10" s="9">
        <f t="shared" si="3"/>
        <v>1.4740930925982247</v>
      </c>
      <c r="Q10" s="9">
        <f t="shared" si="3"/>
        <v>1.5581163988763234</v>
      </c>
      <c r="R10" s="9">
        <f t="shared" si="3"/>
        <v>1.6469290336122737</v>
      </c>
      <c r="S10" s="9">
        <f t="shared" si="3"/>
        <v>1.7408039885281732</v>
      </c>
      <c r="T10" s="9">
        <f t="shared" si="3"/>
        <v>1.8400298158742789</v>
      </c>
      <c r="U10" s="9">
        <f t="shared" si="3"/>
        <v>1.9449115153791128</v>
      </c>
      <c r="V10" s="9">
        <f t="shared" si="3"/>
        <v>2.0557714717557221</v>
      </c>
      <c r="W10" s="9">
        <f t="shared" si="3"/>
        <v>2.1729504456457982</v>
      </c>
      <c r="X10" s="9">
        <f t="shared" si="3"/>
        <v>2.2968086210476084</v>
      </c>
      <c r="Y10" s="9">
        <f t="shared" si="3"/>
        <v>2.4277267124473219</v>
      </c>
      <c r="Z10" s="9">
        <f t="shared" si="3"/>
        <v>2.5661071350568192</v>
      </c>
      <c r="AA10" s="9">
        <f t="shared" si="3"/>
        <v>2.712375241755058</v>
      </c>
      <c r="AB10" s="9">
        <f t="shared" si="3"/>
        <v>2.866980630535096</v>
      </c>
      <c r="AC10" s="6" t="s">
        <v>3</v>
      </c>
    </row>
    <row r="11" spans="2:31" s="6" customFormat="1" ht="13" hidden="1">
      <c r="B11" s="6" t="s">
        <v>38</v>
      </c>
      <c r="C11" s="14"/>
      <c r="E11" s="11">
        <v>0.09</v>
      </c>
      <c r="I11" s="10">
        <f>1/(1+E11)</f>
        <v>0.9174311926605504</v>
      </c>
      <c r="J11" s="9">
        <f>I11/(1+$E11)</f>
        <v>0.84167999326655996</v>
      </c>
      <c r="K11" s="9">
        <f>J11/(1+$E11)</f>
        <v>0.77218348006106408</v>
      </c>
      <c r="L11" s="9">
        <f t="shared" ref="K11:AB12" si="4">K11/(1+$E11)</f>
        <v>0.7084252110651964</v>
      </c>
      <c r="M11" s="9">
        <f t="shared" si="4"/>
        <v>0.64993138629834524</v>
      </c>
      <c r="N11" s="9">
        <f t="shared" si="4"/>
        <v>0.5962673268792158</v>
      </c>
      <c r="O11" s="9">
        <f t="shared" si="4"/>
        <v>0.5470342448433172</v>
      </c>
      <c r="P11" s="9">
        <f t="shared" si="4"/>
        <v>0.50186627967276798</v>
      </c>
      <c r="Q11" s="9">
        <f t="shared" si="4"/>
        <v>0.46042777951630087</v>
      </c>
      <c r="R11" s="9">
        <f t="shared" si="4"/>
        <v>0.42241080689568883</v>
      </c>
      <c r="S11" s="9">
        <f t="shared" si="4"/>
        <v>0.38753285036301727</v>
      </c>
      <c r="T11" s="9">
        <f t="shared" si="4"/>
        <v>0.35553472510368556</v>
      </c>
      <c r="U11" s="9">
        <f t="shared" si="4"/>
        <v>0.32617864688411519</v>
      </c>
      <c r="V11" s="9">
        <f t="shared" si="4"/>
        <v>0.29924646503129831</v>
      </c>
      <c r="W11" s="9">
        <f t="shared" si="4"/>
        <v>0.27453804131311771</v>
      </c>
      <c r="X11" s="9">
        <f t="shared" si="4"/>
        <v>0.25186976267258504</v>
      </c>
      <c r="Y11" s="9">
        <f t="shared" si="4"/>
        <v>0.23107317676383948</v>
      </c>
      <c r="Z11" s="9">
        <f t="shared" si="4"/>
        <v>0.21199374015031144</v>
      </c>
      <c r="AA11" s="9">
        <f t="shared" si="4"/>
        <v>0.19448966986267102</v>
      </c>
      <c r="AB11" s="9">
        <f t="shared" si="4"/>
        <v>0.17843088978226698</v>
      </c>
      <c r="AC11" s="6" t="s">
        <v>3</v>
      </c>
    </row>
    <row r="12" spans="2:31" s="6" customFormat="1" ht="13" hidden="1">
      <c r="B12" s="6" t="s">
        <v>39</v>
      </c>
      <c r="C12" s="14"/>
      <c r="E12" s="11">
        <f>(1+E11)/(1+E10)-1</f>
        <v>3.1220435193945351E-2</v>
      </c>
      <c r="I12" s="10">
        <f>1/(1+E12)</f>
        <v>0.96972477064220164</v>
      </c>
      <c r="J12" s="9">
        <f>I12/(1+$E12)</f>
        <v>0.94036613079707054</v>
      </c>
      <c r="K12" s="9">
        <f t="shared" si="4"/>
        <v>0.91189633050688379</v>
      </c>
      <c r="L12" s="9">
        <f t="shared" si="4"/>
        <v>0.88428845995025318</v>
      </c>
      <c r="M12" s="9">
        <f t="shared" si="4"/>
        <v>0.85751642400680494</v>
      </c>
      <c r="N12" s="9">
        <f t="shared" si="4"/>
        <v>0.8315549175919198</v>
      </c>
      <c r="O12" s="9">
        <f t="shared" si="4"/>
        <v>0.80637940173821931</v>
      </c>
      <c r="P12" s="9">
        <f t="shared" si="4"/>
        <v>0.78196608040119053</v>
      </c>
      <c r="Q12" s="9">
        <f t="shared" si="4"/>
        <v>0.75829187796702591</v>
      </c>
      <c r="R12" s="9">
        <f t="shared" si="4"/>
        <v>0.73533441744141859</v>
      </c>
      <c r="S12" s="9">
        <f t="shared" si="4"/>
        <v>0.71307199929869658</v>
      </c>
      <c r="T12" s="9">
        <f t="shared" si="4"/>
        <v>0.69148358097130469</v>
      </c>
      <c r="U12" s="9">
        <f t="shared" si="4"/>
        <v>0.67054875696024674</v>
      </c>
      <c r="V12" s="9">
        <f t="shared" si="4"/>
        <v>0.65024773954768866</v>
      </c>
      <c r="W12" s="9">
        <f t="shared" si="4"/>
        <v>0.63056134009349241</v>
      </c>
      <c r="X12" s="9">
        <f t="shared" si="4"/>
        <v>0.61147095089800119</v>
      </c>
      <c r="Y12" s="9">
        <f t="shared" si="4"/>
        <v>0.59295852761393308</v>
      </c>
      <c r="Z12" s="9">
        <f t="shared" si="4"/>
        <v>0.57500657219075879</v>
      </c>
      <c r="AA12" s="9">
        <f t="shared" si="4"/>
        <v>0.5575981163354421</v>
      </c>
      <c r="AB12" s="9">
        <f t="shared" si="4"/>
        <v>0.54071670547391026</v>
      </c>
      <c r="AC12" s="6" t="s">
        <v>3</v>
      </c>
    </row>
    <row r="13" spans="2:31" s="6" customFormat="1" ht="13">
      <c r="C13" s="14"/>
      <c r="AC13" s="6" t="s">
        <v>3</v>
      </c>
    </row>
    <row r="14" spans="2:31" s="6" customFormat="1" ht="14.5">
      <c r="B14" s="21" t="s">
        <v>34</v>
      </c>
      <c r="C14" s="55"/>
      <c r="D14" s="21"/>
      <c r="E14" s="21"/>
      <c r="F14" s="5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6" t="s">
        <v>3</v>
      </c>
    </row>
    <row r="15" spans="2:31" s="6" customFormat="1" ht="13">
      <c r="C15" s="14"/>
      <c r="AC15" s="6" t="s">
        <v>3</v>
      </c>
    </row>
    <row r="16" spans="2:31" s="6" customFormat="1" ht="13.5" thickBot="1">
      <c r="B16" s="12" t="s">
        <v>65</v>
      </c>
      <c r="C16" s="2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" t="s">
        <v>3</v>
      </c>
    </row>
    <row r="17" spans="2:29" s="6" customFormat="1" ht="13">
      <c r="B17" s="6" t="s">
        <v>35</v>
      </c>
      <c r="C17" s="14"/>
      <c r="D17" s="14" t="s">
        <v>10</v>
      </c>
      <c r="I17" s="35">
        <v>0</v>
      </c>
      <c r="J17" s="36">
        <v>0</v>
      </c>
      <c r="K17" s="37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6" t="s">
        <v>3</v>
      </c>
    </row>
    <row r="18" spans="2:29" s="6" customFormat="1" ht="13">
      <c r="B18" s="6" t="s">
        <v>36</v>
      </c>
      <c r="C18" s="14"/>
      <c r="D18" s="14" t="s">
        <v>10</v>
      </c>
      <c r="I18" s="38">
        <v>53800000</v>
      </c>
      <c r="J18" s="39">
        <v>250000000</v>
      </c>
      <c r="K18" s="40">
        <v>358310253</v>
      </c>
      <c r="L18" s="26">
        <v>331413092</v>
      </c>
      <c r="M18" s="26">
        <v>260276655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6" t="s">
        <v>3</v>
      </c>
    </row>
    <row r="19" spans="2:29" s="6" customFormat="1" ht="13">
      <c r="B19" s="6" t="s">
        <v>37</v>
      </c>
      <c r="C19" s="14"/>
      <c r="D19" s="14" t="s">
        <v>10</v>
      </c>
      <c r="I19" s="38">
        <v>0</v>
      </c>
      <c r="J19" s="39">
        <v>0</v>
      </c>
      <c r="K19" s="40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6" t="s">
        <v>3</v>
      </c>
    </row>
    <row r="20" spans="2:29" s="6" customFormat="1" ht="13">
      <c r="B20" s="6" t="s">
        <v>149</v>
      </c>
      <c r="C20" s="14"/>
      <c r="D20" s="14" t="s">
        <v>10</v>
      </c>
      <c r="I20" s="38">
        <v>0</v>
      </c>
      <c r="J20" s="39">
        <v>0</v>
      </c>
      <c r="K20" s="40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6" t="s">
        <v>3</v>
      </c>
    </row>
    <row r="21" spans="2:29" s="6" customFormat="1" ht="13">
      <c r="B21" s="6" t="s">
        <v>150</v>
      </c>
      <c r="C21" s="14"/>
      <c r="D21" s="14" t="s">
        <v>10</v>
      </c>
      <c r="I21" s="38">
        <v>0</v>
      </c>
      <c r="J21" s="39">
        <v>0</v>
      </c>
      <c r="K21" s="40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6" t="s">
        <v>3</v>
      </c>
    </row>
    <row r="22" spans="2:29" s="6" customFormat="1" ht="13">
      <c r="B22" s="6" t="s">
        <v>151</v>
      </c>
      <c r="C22" s="14"/>
      <c r="D22" s="14" t="s">
        <v>10</v>
      </c>
      <c r="I22" s="38">
        <v>0</v>
      </c>
      <c r="J22" s="39">
        <v>0</v>
      </c>
      <c r="K22" s="40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6" t="s">
        <v>3</v>
      </c>
    </row>
    <row r="23" spans="2:29" s="6" customFormat="1" ht="13.5" thickBot="1">
      <c r="B23" s="32" t="s">
        <v>47</v>
      </c>
      <c r="C23" s="33"/>
      <c r="D23" s="33" t="s">
        <v>10</v>
      </c>
      <c r="E23" s="34"/>
      <c r="F23" s="20">
        <f>SUM(I23:AB23)</f>
        <v>1253800000</v>
      </c>
      <c r="I23" s="41">
        <f>SUM(I17:I22)</f>
        <v>53800000</v>
      </c>
      <c r="J23" s="42">
        <f>SUM(J17:J22)</f>
        <v>250000000</v>
      </c>
      <c r="K23" s="43">
        <f>SUM(K17:K22)</f>
        <v>358310253</v>
      </c>
      <c r="L23" s="17">
        <f>SUM(L17:L22)</f>
        <v>331413092</v>
      </c>
      <c r="M23" s="17">
        <f>SUM(M17:M22)</f>
        <v>260276655</v>
      </c>
      <c r="N23" s="17">
        <f t="shared" ref="N23:AB23" si="5">SUM(N17:N22)</f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 t="shared" si="5"/>
        <v>0</v>
      </c>
      <c r="W23" s="17">
        <f t="shared" si="5"/>
        <v>0</v>
      </c>
      <c r="X23" s="17">
        <f t="shared" si="5"/>
        <v>0</v>
      </c>
      <c r="Y23" s="17">
        <f t="shared" si="5"/>
        <v>0</v>
      </c>
      <c r="Z23" s="17">
        <f t="shared" si="5"/>
        <v>0</v>
      </c>
      <c r="AA23" s="17">
        <f t="shared" si="5"/>
        <v>0</v>
      </c>
      <c r="AB23" s="17">
        <f t="shared" si="5"/>
        <v>0</v>
      </c>
      <c r="AC23" s="6" t="s">
        <v>3</v>
      </c>
    </row>
    <row r="24" spans="2:29" s="6" customFormat="1" ht="13">
      <c r="C24" s="14"/>
      <c r="D24" s="14"/>
      <c r="AC24" s="6" t="s">
        <v>3</v>
      </c>
    </row>
    <row r="25" spans="2:29" s="6" customFormat="1" ht="13">
      <c r="B25" s="27" t="s">
        <v>66</v>
      </c>
      <c r="C25" s="14"/>
      <c r="D25" s="14"/>
      <c r="AC25" s="6" t="s">
        <v>3</v>
      </c>
    </row>
    <row r="26" spans="2:29" s="6" customFormat="1" ht="13.5" thickBot="1">
      <c r="B26" s="6" t="s">
        <v>67</v>
      </c>
      <c r="C26" s="14"/>
      <c r="D26" s="14" t="s">
        <v>17</v>
      </c>
      <c r="E26" s="24">
        <v>15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6" t="s">
        <v>3</v>
      </c>
    </row>
    <row r="27" spans="2:29" s="6" customFormat="1" ht="13">
      <c r="B27" s="6" t="s">
        <v>68</v>
      </c>
      <c r="C27" s="14"/>
      <c r="D27" s="14" t="s">
        <v>10</v>
      </c>
      <c r="E27" s="22">
        <v>0.01</v>
      </c>
      <c r="F27" s="20">
        <f>SUM(I27:AB27)</f>
        <v>12538000</v>
      </c>
      <c r="I27" s="44">
        <f>IF(I8=$E$26,$F$23*$E$27,0)</f>
        <v>0</v>
      </c>
      <c r="J27" s="45">
        <f t="shared" ref="J27:AB27" si="6">IF(J8=$E$26,$F$23*$E$27,0)</f>
        <v>0</v>
      </c>
      <c r="K27" s="46">
        <f t="shared" si="6"/>
        <v>0</v>
      </c>
      <c r="L27" s="18">
        <f t="shared" si="6"/>
        <v>0</v>
      </c>
      <c r="M27" s="18">
        <f t="shared" si="6"/>
        <v>0</v>
      </c>
      <c r="N27" s="18">
        <f t="shared" si="6"/>
        <v>0</v>
      </c>
      <c r="O27" s="18">
        <f t="shared" si="6"/>
        <v>0</v>
      </c>
      <c r="P27" s="18">
        <f t="shared" si="6"/>
        <v>0</v>
      </c>
      <c r="Q27" s="18">
        <f t="shared" si="6"/>
        <v>0</v>
      </c>
      <c r="R27" s="18">
        <f t="shared" si="6"/>
        <v>0</v>
      </c>
      <c r="S27" s="18">
        <f t="shared" si="6"/>
        <v>0</v>
      </c>
      <c r="T27" s="18">
        <f t="shared" si="6"/>
        <v>0</v>
      </c>
      <c r="U27" s="18">
        <f t="shared" si="6"/>
        <v>0</v>
      </c>
      <c r="V27" s="18">
        <f t="shared" si="6"/>
        <v>0</v>
      </c>
      <c r="W27" s="18">
        <f>IF(W8=$E$26,$F$23*$E$27,0)</f>
        <v>12538000</v>
      </c>
      <c r="X27" s="18">
        <f t="shared" si="6"/>
        <v>0</v>
      </c>
      <c r="Y27" s="18">
        <f t="shared" si="6"/>
        <v>0</v>
      </c>
      <c r="Z27" s="18">
        <f t="shared" si="6"/>
        <v>0</v>
      </c>
      <c r="AA27" s="18">
        <f t="shared" si="6"/>
        <v>0</v>
      </c>
      <c r="AB27" s="18">
        <f t="shared" si="6"/>
        <v>0</v>
      </c>
      <c r="AC27" s="6" t="s">
        <v>3</v>
      </c>
    </row>
    <row r="28" spans="2:29" s="6" customFormat="1" ht="13.5" thickBot="1">
      <c r="B28" s="57" t="s">
        <v>42</v>
      </c>
      <c r="C28" s="33"/>
      <c r="D28" s="33" t="s">
        <v>10</v>
      </c>
      <c r="E28" s="34"/>
      <c r="F28" s="20">
        <f>SUM(I28:AB28)</f>
        <v>1266338000</v>
      </c>
      <c r="I28" s="41">
        <f>I23+I27</f>
        <v>53800000</v>
      </c>
      <c r="J28" s="42">
        <f t="shared" ref="J28:AB28" si="7">J23+J27</f>
        <v>250000000</v>
      </c>
      <c r="K28" s="43">
        <f t="shared" si="7"/>
        <v>358310253</v>
      </c>
      <c r="L28" s="17">
        <f t="shared" si="7"/>
        <v>331413092</v>
      </c>
      <c r="M28" s="17">
        <f t="shared" si="7"/>
        <v>260276655</v>
      </c>
      <c r="N28" s="17">
        <f t="shared" si="7"/>
        <v>0</v>
      </c>
      <c r="O28" s="17">
        <f t="shared" si="7"/>
        <v>0</v>
      </c>
      <c r="P28" s="17">
        <f t="shared" si="7"/>
        <v>0</v>
      </c>
      <c r="Q28" s="17">
        <f t="shared" si="7"/>
        <v>0</v>
      </c>
      <c r="R28" s="17">
        <f t="shared" si="7"/>
        <v>0</v>
      </c>
      <c r="S28" s="17">
        <f t="shared" si="7"/>
        <v>0</v>
      </c>
      <c r="T28" s="17">
        <f t="shared" si="7"/>
        <v>0</v>
      </c>
      <c r="U28" s="17">
        <f t="shared" si="7"/>
        <v>0</v>
      </c>
      <c r="V28" s="17">
        <f t="shared" si="7"/>
        <v>0</v>
      </c>
      <c r="W28" s="17">
        <f t="shared" si="7"/>
        <v>12538000</v>
      </c>
      <c r="X28" s="17">
        <f t="shared" si="7"/>
        <v>0</v>
      </c>
      <c r="Y28" s="17">
        <f t="shared" si="7"/>
        <v>0</v>
      </c>
      <c r="Z28" s="17">
        <f t="shared" si="7"/>
        <v>0</v>
      </c>
      <c r="AA28" s="17">
        <f t="shared" si="7"/>
        <v>0</v>
      </c>
      <c r="AB28" s="17">
        <f t="shared" si="7"/>
        <v>0</v>
      </c>
      <c r="AC28" s="6" t="s">
        <v>3</v>
      </c>
    </row>
    <row r="29" spans="2:29" s="6" customFormat="1" ht="13">
      <c r="C29" s="14"/>
      <c r="D29" s="14"/>
      <c r="AC29" s="6" t="s">
        <v>3</v>
      </c>
    </row>
    <row r="30" spans="2:29" s="6" customFormat="1" ht="13">
      <c r="B30" s="6" t="s">
        <v>69</v>
      </c>
      <c r="C30" s="14"/>
      <c r="D30" s="14" t="s">
        <v>10</v>
      </c>
      <c r="F30" s="20">
        <f>SUM(I30:K30)</f>
        <v>662110253</v>
      </c>
      <c r="I30" s="82">
        <f>I28</f>
        <v>53800000</v>
      </c>
      <c r="J30" s="82">
        <f t="shared" ref="J30:K30" si="8">J28</f>
        <v>250000000</v>
      </c>
      <c r="K30" s="82">
        <f t="shared" si="8"/>
        <v>358310253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6" t="s">
        <v>3</v>
      </c>
    </row>
    <row r="31" spans="2:29" s="6" customFormat="1" ht="13">
      <c r="C31" s="14"/>
      <c r="D31" s="14"/>
      <c r="AC31" s="6" t="s">
        <v>3</v>
      </c>
    </row>
    <row r="32" spans="2:29" s="6" customFormat="1" ht="13.5" thickBot="1">
      <c r="B32" s="12" t="s">
        <v>41</v>
      </c>
      <c r="C32" s="28"/>
      <c r="D32" s="28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" t="s">
        <v>3</v>
      </c>
    </row>
    <row r="33" spans="2:29" s="6" customFormat="1" ht="13">
      <c r="B33" s="6" t="s">
        <v>43</v>
      </c>
      <c r="C33" s="14"/>
      <c r="D33" s="14" t="s">
        <v>10</v>
      </c>
      <c r="E33" s="22">
        <v>0.15</v>
      </c>
      <c r="I33" s="44">
        <f t="shared" ref="I33:AB33" si="9">I92*$E33</f>
        <v>0</v>
      </c>
      <c r="J33" s="45">
        <f t="shared" si="9"/>
        <v>0</v>
      </c>
      <c r="K33" s="46">
        <f t="shared" si="9"/>
        <v>0</v>
      </c>
      <c r="L33" s="18">
        <f t="shared" si="9"/>
        <v>0</v>
      </c>
      <c r="M33" s="18">
        <f t="shared" si="9"/>
        <v>0</v>
      </c>
      <c r="N33" s="18">
        <f t="shared" si="9"/>
        <v>42218294.773851015</v>
      </c>
      <c r="O33" s="18">
        <f t="shared" si="9"/>
        <v>44624737.575960524</v>
      </c>
      <c r="P33" s="18">
        <f t="shared" si="9"/>
        <v>47168347.617790259</v>
      </c>
      <c r="Q33" s="18">
        <f t="shared" si="9"/>
        <v>49993537.797571443</v>
      </c>
      <c r="R33" s="18">
        <f t="shared" si="9"/>
        <v>52698789.207628548</v>
      </c>
      <c r="S33" s="18">
        <f t="shared" si="9"/>
        <v>55702620.192463376</v>
      </c>
      <c r="T33" s="18">
        <f t="shared" si="9"/>
        <v>58877669.543433778</v>
      </c>
      <c r="U33" s="18">
        <f t="shared" si="9"/>
        <v>62404199.986059949</v>
      </c>
      <c r="V33" s="18">
        <f t="shared" si="9"/>
        <v>65781017.41973184</v>
      </c>
      <c r="W33" s="18">
        <f t="shared" si="9"/>
        <v>69530535.412656546</v>
      </c>
      <c r="X33" s="18">
        <f t="shared" si="9"/>
        <v>73493775.931177974</v>
      </c>
      <c r="Y33" s="18">
        <f t="shared" si="9"/>
        <v>77895751.08023937</v>
      </c>
      <c r="Z33" s="18">
        <f t="shared" si="9"/>
        <v>82110847.665332645</v>
      </c>
      <c r="AA33" s="18">
        <f t="shared" si="9"/>
        <v>86791165.982256606</v>
      </c>
      <c r="AB33" s="18">
        <f t="shared" si="9"/>
        <v>91738262.443245217</v>
      </c>
      <c r="AC33" s="6" t="s">
        <v>3</v>
      </c>
    </row>
    <row r="34" spans="2:29" s="6" customFormat="1" ht="13">
      <c r="B34" s="6" t="s">
        <v>152</v>
      </c>
      <c r="C34" s="14"/>
      <c r="D34" s="14" t="s">
        <v>10</v>
      </c>
      <c r="E34" s="22">
        <v>0.01</v>
      </c>
      <c r="I34" s="47">
        <f t="shared" ref="I34:AB34" si="10">IF(I23&gt;0,0,$F$23*$E34)</f>
        <v>0</v>
      </c>
      <c r="J34" s="48">
        <f t="shared" si="10"/>
        <v>0</v>
      </c>
      <c r="K34" s="49">
        <f t="shared" si="10"/>
        <v>0</v>
      </c>
      <c r="L34" s="18">
        <f t="shared" si="10"/>
        <v>0</v>
      </c>
      <c r="M34" s="18">
        <f t="shared" si="10"/>
        <v>0</v>
      </c>
      <c r="N34" s="18">
        <f t="shared" si="10"/>
        <v>12538000</v>
      </c>
      <c r="O34" s="18">
        <f t="shared" si="10"/>
        <v>12538000</v>
      </c>
      <c r="P34" s="18">
        <f t="shared" si="10"/>
        <v>12538000</v>
      </c>
      <c r="Q34" s="18">
        <f t="shared" si="10"/>
        <v>12538000</v>
      </c>
      <c r="R34" s="18">
        <f t="shared" si="10"/>
        <v>12538000</v>
      </c>
      <c r="S34" s="18">
        <f t="shared" si="10"/>
        <v>12538000</v>
      </c>
      <c r="T34" s="18">
        <f t="shared" si="10"/>
        <v>12538000</v>
      </c>
      <c r="U34" s="18">
        <f t="shared" si="10"/>
        <v>12538000</v>
      </c>
      <c r="V34" s="18">
        <f t="shared" si="10"/>
        <v>12538000</v>
      </c>
      <c r="W34" s="18">
        <f t="shared" si="10"/>
        <v>12538000</v>
      </c>
      <c r="X34" s="18">
        <f t="shared" si="10"/>
        <v>12538000</v>
      </c>
      <c r="Y34" s="18">
        <f t="shared" si="10"/>
        <v>12538000</v>
      </c>
      <c r="Z34" s="18">
        <f t="shared" si="10"/>
        <v>12538000</v>
      </c>
      <c r="AA34" s="18">
        <f t="shared" si="10"/>
        <v>12538000</v>
      </c>
      <c r="AB34" s="18">
        <f t="shared" si="10"/>
        <v>12538000</v>
      </c>
      <c r="AC34" s="6" t="s">
        <v>3</v>
      </c>
    </row>
    <row r="35" spans="2:29" s="6" customFormat="1" ht="13">
      <c r="B35" s="6" t="s">
        <v>153</v>
      </c>
      <c r="C35" s="14"/>
      <c r="D35" s="14" t="s">
        <v>10</v>
      </c>
      <c r="E35" s="22">
        <v>5.0000000000000001E-3</v>
      </c>
      <c r="I35" s="47">
        <f>IF(I23&gt;0,0,$F$23*$E35)</f>
        <v>0</v>
      </c>
      <c r="J35" s="48">
        <f>IF(J23&gt;0,0,$F$23*$E35)</f>
        <v>0</v>
      </c>
      <c r="K35" s="49">
        <f>IF(K23&gt;0,0,$F$23*$E35)</f>
        <v>0</v>
      </c>
      <c r="L35" s="18">
        <f>IF(L23&gt;0,0,$F$23*$E35)</f>
        <v>0</v>
      </c>
      <c r="M35" s="18">
        <f>IF(M23&gt;0,0,$F$23*$E35)</f>
        <v>0</v>
      </c>
      <c r="N35" s="18">
        <f t="shared" ref="N35:AB35" si="11">IF(N23&gt;0,0,$F$23*$E35)</f>
        <v>6269000</v>
      </c>
      <c r="O35" s="18">
        <f t="shared" si="11"/>
        <v>6269000</v>
      </c>
      <c r="P35" s="18">
        <f t="shared" si="11"/>
        <v>6269000</v>
      </c>
      <c r="Q35" s="18">
        <f t="shared" si="11"/>
        <v>6269000</v>
      </c>
      <c r="R35" s="18">
        <f t="shared" si="11"/>
        <v>6269000</v>
      </c>
      <c r="S35" s="18">
        <f t="shared" si="11"/>
        <v>6269000</v>
      </c>
      <c r="T35" s="18">
        <f t="shared" si="11"/>
        <v>6269000</v>
      </c>
      <c r="U35" s="18">
        <f t="shared" si="11"/>
        <v>6269000</v>
      </c>
      <c r="V35" s="18">
        <f t="shared" si="11"/>
        <v>6269000</v>
      </c>
      <c r="W35" s="18">
        <f t="shared" si="11"/>
        <v>6269000</v>
      </c>
      <c r="X35" s="18">
        <f t="shared" si="11"/>
        <v>6269000</v>
      </c>
      <c r="Y35" s="18">
        <f t="shared" si="11"/>
        <v>6269000</v>
      </c>
      <c r="Z35" s="18">
        <f t="shared" si="11"/>
        <v>6269000</v>
      </c>
      <c r="AA35" s="18">
        <f t="shared" si="11"/>
        <v>6269000</v>
      </c>
      <c r="AB35" s="18">
        <f t="shared" si="11"/>
        <v>6269000</v>
      </c>
      <c r="AC35" s="6" t="s">
        <v>3</v>
      </c>
    </row>
    <row r="36" spans="2:29" s="6" customFormat="1" ht="13.5" thickBot="1">
      <c r="B36" s="57" t="s">
        <v>44</v>
      </c>
      <c r="C36" s="33" t="s">
        <v>15</v>
      </c>
      <c r="D36" s="33" t="s">
        <v>10</v>
      </c>
      <c r="E36" s="34"/>
      <c r="F36" s="20">
        <f>SUM(I36:AB36)</f>
        <v>1243134552.6293991</v>
      </c>
      <c r="I36" s="41">
        <f>(SUM(I33:I35))</f>
        <v>0</v>
      </c>
      <c r="J36" s="42">
        <f>(SUM(J33:J35))</f>
        <v>0</v>
      </c>
      <c r="K36" s="43">
        <f>(SUM(K33:K35))</f>
        <v>0</v>
      </c>
      <c r="L36" s="17">
        <f>(SUM(L33:L35))</f>
        <v>0</v>
      </c>
      <c r="M36" s="17">
        <f>(SUM(M33:M35))</f>
        <v>0</v>
      </c>
      <c r="N36" s="17">
        <f t="shared" ref="N36:AB36" si="12">(SUM(N33:N35))</f>
        <v>61025294.773851015</v>
      </c>
      <c r="O36" s="17">
        <f t="shared" si="12"/>
        <v>63431737.575960524</v>
      </c>
      <c r="P36" s="17">
        <f t="shared" si="12"/>
        <v>65975347.617790259</v>
      </c>
      <c r="Q36" s="17">
        <f t="shared" si="12"/>
        <v>68800537.79757145</v>
      </c>
      <c r="R36" s="17">
        <f t="shared" si="12"/>
        <v>71505789.207628548</v>
      </c>
      <c r="S36" s="17">
        <f t="shared" si="12"/>
        <v>74509620.192463368</v>
      </c>
      <c r="T36" s="17">
        <f t="shared" si="12"/>
        <v>77684669.543433785</v>
      </c>
      <c r="U36" s="17">
        <f t="shared" si="12"/>
        <v>81211199.986059949</v>
      </c>
      <c r="V36" s="17">
        <f t="shared" si="12"/>
        <v>84588017.41973184</v>
      </c>
      <c r="W36" s="17">
        <f t="shared" si="12"/>
        <v>88337535.412656546</v>
      </c>
      <c r="X36" s="17">
        <f t="shared" si="12"/>
        <v>92300775.931177974</v>
      </c>
      <c r="Y36" s="17">
        <f t="shared" si="12"/>
        <v>96702751.08023937</v>
      </c>
      <c r="Z36" s="17">
        <f t="shared" si="12"/>
        <v>100917847.66533265</v>
      </c>
      <c r="AA36" s="17">
        <f t="shared" si="12"/>
        <v>105598165.98225661</v>
      </c>
      <c r="AB36" s="17">
        <f t="shared" si="12"/>
        <v>110545262.44324522</v>
      </c>
      <c r="AC36" s="6" t="s">
        <v>3</v>
      </c>
    </row>
    <row r="37" spans="2:29" s="6" customFormat="1" ht="13">
      <c r="C37" s="14"/>
      <c r="D37" s="14"/>
      <c r="AC37" s="6" t="s">
        <v>3</v>
      </c>
    </row>
    <row r="38" spans="2:29" s="6" customFormat="1" ht="13">
      <c r="B38" s="6" t="s">
        <v>53</v>
      </c>
      <c r="C38" s="14"/>
      <c r="D38" s="14" t="s">
        <v>10</v>
      </c>
      <c r="F38" s="20">
        <f>SUM(I38:K38)</f>
        <v>0</v>
      </c>
      <c r="I38" s="17">
        <f>I36</f>
        <v>0</v>
      </c>
      <c r="J38" s="17">
        <f t="shared" ref="J38:K38" si="13">J36</f>
        <v>0</v>
      </c>
      <c r="K38" s="17">
        <f t="shared" si="13"/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6" t="s">
        <v>3</v>
      </c>
    </row>
    <row r="39" spans="2:29" s="6" customFormat="1" ht="13">
      <c r="C39" s="14"/>
      <c r="D39" s="14"/>
      <c r="AC39" s="6" t="s">
        <v>3</v>
      </c>
    </row>
    <row r="40" spans="2:29" s="6" customFormat="1" ht="14.5">
      <c r="B40" s="21" t="s">
        <v>48</v>
      </c>
      <c r="C40" s="55"/>
      <c r="D40" s="21"/>
      <c r="E40" s="21"/>
      <c r="F40" s="59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6" t="s">
        <v>3</v>
      </c>
    </row>
    <row r="41" spans="2:29" s="6" customFormat="1" ht="13">
      <c r="C41" s="14"/>
      <c r="AC41" s="6" t="s">
        <v>3</v>
      </c>
    </row>
    <row r="42" spans="2:29" s="6" customFormat="1" ht="13">
      <c r="B42" s="12" t="s">
        <v>49</v>
      </c>
      <c r="C42" s="28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6" t="s">
        <v>3</v>
      </c>
    </row>
    <row r="43" spans="2:29" s="6" customFormat="1" ht="13">
      <c r="B43" s="31" t="s">
        <v>89</v>
      </c>
      <c r="C43" s="14"/>
      <c r="D43" s="14" t="s">
        <v>10</v>
      </c>
      <c r="I43" s="26">
        <v>53800000</v>
      </c>
      <c r="J43" s="26">
        <v>65000660</v>
      </c>
      <c r="K43" s="26">
        <v>244283257</v>
      </c>
      <c r="L43" s="26">
        <v>331413092</v>
      </c>
      <c r="M43" s="26">
        <v>260276655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6" t="s">
        <v>3</v>
      </c>
    </row>
    <row r="44" spans="2:29" s="6" customFormat="1" ht="13">
      <c r="B44" s="31" t="s">
        <v>95</v>
      </c>
      <c r="C44" s="14"/>
      <c r="D44" s="14" t="s">
        <v>10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6" t="s">
        <v>3</v>
      </c>
    </row>
    <row r="45" spans="2:29" s="6" customFormat="1" ht="13">
      <c r="B45" s="31" t="s">
        <v>154</v>
      </c>
      <c r="C45" s="14"/>
      <c r="D45" s="14" t="s">
        <v>10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6" t="s">
        <v>3</v>
      </c>
    </row>
    <row r="46" spans="2:29" s="6" customFormat="1" ht="13">
      <c r="B46" s="31" t="s">
        <v>50</v>
      </c>
      <c r="C46" s="14"/>
      <c r="D46" s="14" t="s">
        <v>10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6" t="s">
        <v>3</v>
      </c>
    </row>
    <row r="47" spans="2:29" s="6" customFormat="1" ht="13">
      <c r="B47" s="31" t="s">
        <v>96</v>
      </c>
      <c r="C47" s="14"/>
      <c r="D47" s="14" t="s">
        <v>10</v>
      </c>
      <c r="I47" s="26">
        <v>0</v>
      </c>
      <c r="J47" s="26">
        <v>139207303</v>
      </c>
      <c r="K47" s="26">
        <v>114026996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6" t="s">
        <v>3</v>
      </c>
    </row>
    <row r="48" spans="2:29" s="6" customFormat="1" ht="13">
      <c r="B48" s="31" t="s">
        <v>97</v>
      </c>
      <c r="C48" s="14"/>
      <c r="D48" s="14" t="s">
        <v>10</v>
      </c>
      <c r="I48" s="26">
        <v>-8007963</v>
      </c>
      <c r="J48" s="26">
        <v>45792037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6" t="s">
        <v>3</v>
      </c>
    </row>
    <row r="49" spans="2:29" s="6" customFormat="1" ht="13">
      <c r="B49" s="31" t="s">
        <v>52</v>
      </c>
      <c r="C49" s="14"/>
      <c r="D49" s="14" t="s">
        <v>10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6" t="s">
        <v>3</v>
      </c>
    </row>
    <row r="50" spans="2:29" s="6" customFormat="1" ht="13">
      <c r="B50" s="57" t="s">
        <v>51</v>
      </c>
      <c r="C50" s="33"/>
      <c r="D50" s="33" t="s">
        <v>10</v>
      </c>
      <c r="E50" s="34"/>
      <c r="F50" s="20">
        <f>SUM(I50:AB50)</f>
        <v>1245792037</v>
      </c>
      <c r="I50" s="17">
        <f>SUM(I43:I49)</f>
        <v>45792037</v>
      </c>
      <c r="J50" s="17">
        <f t="shared" ref="J50:AB50" si="14">SUM(J43:J49)</f>
        <v>250000000</v>
      </c>
      <c r="K50" s="17">
        <f t="shared" si="14"/>
        <v>358310253</v>
      </c>
      <c r="L50" s="17">
        <f t="shared" si="14"/>
        <v>331413092</v>
      </c>
      <c r="M50" s="17">
        <f t="shared" si="14"/>
        <v>260276655</v>
      </c>
      <c r="N50" s="17">
        <f t="shared" si="14"/>
        <v>0</v>
      </c>
      <c r="O50" s="17">
        <f t="shared" si="14"/>
        <v>0</v>
      </c>
      <c r="P50" s="17">
        <f t="shared" si="14"/>
        <v>0</v>
      </c>
      <c r="Q50" s="17">
        <f t="shared" si="14"/>
        <v>0</v>
      </c>
      <c r="R50" s="17">
        <f t="shared" si="14"/>
        <v>0</v>
      </c>
      <c r="S50" s="17">
        <f t="shared" si="14"/>
        <v>0</v>
      </c>
      <c r="T50" s="17">
        <f t="shared" si="14"/>
        <v>0</v>
      </c>
      <c r="U50" s="17">
        <f t="shared" si="14"/>
        <v>0</v>
      </c>
      <c r="V50" s="17">
        <f t="shared" si="14"/>
        <v>0</v>
      </c>
      <c r="W50" s="17">
        <f t="shared" si="14"/>
        <v>0</v>
      </c>
      <c r="X50" s="17">
        <f t="shared" si="14"/>
        <v>0</v>
      </c>
      <c r="Y50" s="17">
        <f t="shared" si="14"/>
        <v>0</v>
      </c>
      <c r="Z50" s="17">
        <f t="shared" si="14"/>
        <v>0</v>
      </c>
      <c r="AA50" s="17">
        <f t="shared" si="14"/>
        <v>0</v>
      </c>
      <c r="AB50" s="17">
        <f t="shared" si="14"/>
        <v>0</v>
      </c>
      <c r="AC50" s="6" t="s">
        <v>3</v>
      </c>
    </row>
    <row r="51" spans="2:29" s="6" customFormat="1" ht="13">
      <c r="C51" s="14"/>
      <c r="D51" s="14"/>
      <c r="AC51" s="6" t="s">
        <v>3</v>
      </c>
    </row>
    <row r="52" spans="2:29" s="6" customFormat="1" ht="13">
      <c r="B52" s="6" t="s">
        <v>56</v>
      </c>
      <c r="C52" s="14"/>
      <c r="D52" s="14" t="s">
        <v>10</v>
      </c>
      <c r="F52" s="20">
        <f>SUM(I52:K52)</f>
        <v>654102290</v>
      </c>
      <c r="I52" s="82">
        <f>I50</f>
        <v>45792037</v>
      </c>
      <c r="J52" s="82">
        <f t="shared" ref="J52:K52" si="15">J50</f>
        <v>250000000</v>
      </c>
      <c r="K52" s="82">
        <f t="shared" si="15"/>
        <v>358310253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6" t="s">
        <v>3</v>
      </c>
    </row>
    <row r="53" spans="2:29" s="6" customFormat="1" ht="13">
      <c r="C53" s="14"/>
      <c r="D53" s="14"/>
      <c r="AC53" s="6" t="s">
        <v>3</v>
      </c>
    </row>
    <row r="54" spans="2:29" s="6" customFormat="1" ht="13">
      <c r="B54" s="12" t="s">
        <v>54</v>
      </c>
      <c r="C54" s="2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" t="s">
        <v>3</v>
      </c>
    </row>
    <row r="55" spans="2:29" s="6" customFormat="1" ht="13">
      <c r="B55" s="31" t="s">
        <v>100</v>
      </c>
      <c r="C55" s="14"/>
      <c r="D55" s="14" t="s">
        <v>10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6" t="s">
        <v>3</v>
      </c>
    </row>
    <row r="56" spans="2:29" s="6" customFormat="1" ht="13">
      <c r="B56" s="31" t="s">
        <v>98</v>
      </c>
      <c r="C56" s="14"/>
      <c r="D56" s="14" t="s">
        <v>10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6" t="s">
        <v>3</v>
      </c>
    </row>
    <row r="57" spans="2:29" s="6" customFormat="1" ht="13">
      <c r="B57" s="31" t="s">
        <v>96</v>
      </c>
      <c r="C57" s="14"/>
      <c r="D57" s="14" t="s">
        <v>10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6" t="s">
        <v>3</v>
      </c>
    </row>
    <row r="58" spans="2:29" s="6" customFormat="1" ht="13">
      <c r="B58" s="57" t="s">
        <v>55</v>
      </c>
      <c r="C58" s="33"/>
      <c r="D58" s="33" t="s">
        <v>10</v>
      </c>
      <c r="E58" s="34"/>
      <c r="F58" s="20">
        <f>SUM(I58:AB58)</f>
        <v>0</v>
      </c>
      <c r="I58" s="17">
        <f t="shared" ref="I58:AB58" si="16">SUM(I55:I57)</f>
        <v>0</v>
      </c>
      <c r="J58" s="17">
        <f t="shared" si="16"/>
        <v>0</v>
      </c>
      <c r="K58" s="17">
        <f t="shared" si="16"/>
        <v>0</v>
      </c>
      <c r="L58" s="17">
        <f t="shared" si="16"/>
        <v>0</v>
      </c>
      <c r="M58" s="17">
        <f t="shared" si="16"/>
        <v>0</v>
      </c>
      <c r="N58" s="17">
        <f t="shared" si="16"/>
        <v>0</v>
      </c>
      <c r="O58" s="17">
        <f t="shared" si="16"/>
        <v>0</v>
      </c>
      <c r="P58" s="17">
        <f t="shared" si="16"/>
        <v>0</v>
      </c>
      <c r="Q58" s="17">
        <f t="shared" si="16"/>
        <v>0</v>
      </c>
      <c r="R58" s="17">
        <f t="shared" si="16"/>
        <v>0</v>
      </c>
      <c r="S58" s="17">
        <f t="shared" si="16"/>
        <v>0</v>
      </c>
      <c r="T58" s="17">
        <f t="shared" si="16"/>
        <v>0</v>
      </c>
      <c r="U58" s="17">
        <f t="shared" si="16"/>
        <v>0</v>
      </c>
      <c r="V58" s="17">
        <f t="shared" si="16"/>
        <v>0</v>
      </c>
      <c r="W58" s="17">
        <f t="shared" si="16"/>
        <v>0</v>
      </c>
      <c r="X58" s="17">
        <f t="shared" si="16"/>
        <v>0</v>
      </c>
      <c r="Y58" s="17">
        <f t="shared" si="16"/>
        <v>0</v>
      </c>
      <c r="Z58" s="17">
        <f t="shared" si="16"/>
        <v>0</v>
      </c>
      <c r="AA58" s="17">
        <f t="shared" si="16"/>
        <v>0</v>
      </c>
      <c r="AB58" s="17">
        <f t="shared" si="16"/>
        <v>0</v>
      </c>
      <c r="AC58" s="6" t="s">
        <v>3</v>
      </c>
    </row>
    <row r="59" spans="2:29" s="6" customFormat="1" ht="13">
      <c r="C59" s="14"/>
      <c r="D59" s="14"/>
      <c r="AC59" s="6" t="s">
        <v>3</v>
      </c>
    </row>
    <row r="60" spans="2:29" s="6" customFormat="1" ht="13">
      <c r="B60" s="6" t="s">
        <v>70</v>
      </c>
      <c r="C60" s="14"/>
      <c r="D60" s="14" t="s">
        <v>10</v>
      </c>
      <c r="F60" s="20">
        <f>SUM(I60:K60)</f>
        <v>0</v>
      </c>
      <c r="I60" s="17">
        <f>I58</f>
        <v>0</v>
      </c>
      <c r="J60" s="17">
        <f t="shared" ref="J60:K60" si="17">J58</f>
        <v>0</v>
      </c>
      <c r="K60" s="17">
        <f t="shared" si="17"/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6" t="s">
        <v>3</v>
      </c>
    </row>
    <row r="61" spans="2:29" s="6" customFormat="1" ht="13">
      <c r="C61" s="14"/>
      <c r="D61" s="14"/>
      <c r="AC61" s="6" t="s">
        <v>3</v>
      </c>
    </row>
    <row r="62" spans="2:29" s="6" customFormat="1" ht="13">
      <c r="B62" s="12" t="s">
        <v>19</v>
      </c>
      <c r="C62" s="28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" t="s">
        <v>3</v>
      </c>
    </row>
    <row r="63" spans="2:29" s="6" customFormat="1" ht="13">
      <c r="B63" s="60" t="s">
        <v>16</v>
      </c>
      <c r="C63" s="14"/>
      <c r="D63" s="6" t="s">
        <v>17</v>
      </c>
      <c r="E63" s="24">
        <v>20</v>
      </c>
      <c r="I63" s="90">
        <f>$E$63</f>
        <v>20</v>
      </c>
      <c r="J63" s="90">
        <f>I63-1</f>
        <v>19</v>
      </c>
      <c r="K63" s="90">
        <f t="shared" ref="K63:AB63" si="18">J63-1</f>
        <v>18</v>
      </c>
      <c r="L63" s="90">
        <f t="shared" si="18"/>
        <v>17</v>
      </c>
      <c r="M63" s="90">
        <f t="shared" si="18"/>
        <v>16</v>
      </c>
      <c r="N63" s="90">
        <f t="shared" si="18"/>
        <v>15</v>
      </c>
      <c r="O63" s="90">
        <f t="shared" si="18"/>
        <v>14</v>
      </c>
      <c r="P63" s="90">
        <f t="shared" si="18"/>
        <v>13</v>
      </c>
      <c r="Q63" s="90">
        <f t="shared" si="18"/>
        <v>12</v>
      </c>
      <c r="R63" s="90">
        <f t="shared" si="18"/>
        <v>11</v>
      </c>
      <c r="S63" s="90">
        <f t="shared" si="18"/>
        <v>10</v>
      </c>
      <c r="T63" s="90">
        <f t="shared" si="18"/>
        <v>9</v>
      </c>
      <c r="U63" s="90">
        <f t="shared" si="18"/>
        <v>8</v>
      </c>
      <c r="V63" s="90">
        <f t="shared" si="18"/>
        <v>7</v>
      </c>
      <c r="W63" s="90">
        <f t="shared" si="18"/>
        <v>6</v>
      </c>
      <c r="X63" s="90">
        <f t="shared" si="18"/>
        <v>5</v>
      </c>
      <c r="Y63" s="90">
        <f t="shared" si="18"/>
        <v>4</v>
      </c>
      <c r="Z63" s="90">
        <f t="shared" si="18"/>
        <v>3</v>
      </c>
      <c r="AA63" s="90">
        <f t="shared" si="18"/>
        <v>2</v>
      </c>
      <c r="AB63" s="90">
        <f t="shared" si="18"/>
        <v>1</v>
      </c>
      <c r="AC63" s="6" t="s">
        <v>3</v>
      </c>
    </row>
    <row r="64" spans="2:29" s="6" customFormat="1" ht="13">
      <c r="B64" s="60"/>
      <c r="C64" s="14"/>
      <c r="D64" s="14"/>
      <c r="AC64" s="6" t="s">
        <v>3</v>
      </c>
    </row>
    <row r="65" spans="2:29" s="6" customFormat="1" ht="13">
      <c r="B65" s="60" t="s">
        <v>83</v>
      </c>
      <c r="C65" s="14"/>
      <c r="I65" s="91">
        <f t="shared" ref="I65:AB65" si="19">H68</f>
        <v>0</v>
      </c>
      <c r="J65" s="92">
        <f t="shared" si="19"/>
        <v>0</v>
      </c>
      <c r="K65" s="92">
        <f t="shared" si="19"/>
        <v>0</v>
      </c>
      <c r="L65" s="92">
        <f t="shared" si="19"/>
        <v>0</v>
      </c>
      <c r="M65" s="92">
        <f t="shared" si="19"/>
        <v>0</v>
      </c>
      <c r="N65" s="92">
        <f t="shared" si="19"/>
        <v>0</v>
      </c>
      <c r="O65" s="92">
        <f t="shared" si="19"/>
        <v>0</v>
      </c>
      <c r="P65" s="92">
        <f t="shared" si="19"/>
        <v>0</v>
      </c>
      <c r="Q65" s="92">
        <f t="shared" si="19"/>
        <v>0</v>
      </c>
      <c r="R65" s="92">
        <f t="shared" si="19"/>
        <v>0</v>
      </c>
      <c r="S65" s="92">
        <f t="shared" si="19"/>
        <v>0</v>
      </c>
      <c r="T65" s="92">
        <f t="shared" si="19"/>
        <v>0</v>
      </c>
      <c r="U65" s="92">
        <f t="shared" si="19"/>
        <v>0</v>
      </c>
      <c r="V65" s="92">
        <f t="shared" si="19"/>
        <v>0</v>
      </c>
      <c r="W65" s="92">
        <f t="shared" si="19"/>
        <v>0</v>
      </c>
      <c r="X65" s="92">
        <f t="shared" si="19"/>
        <v>0</v>
      </c>
      <c r="Y65" s="92">
        <f t="shared" si="19"/>
        <v>0</v>
      </c>
      <c r="Z65" s="92">
        <f t="shared" si="19"/>
        <v>0</v>
      </c>
      <c r="AA65" s="92">
        <f t="shared" si="19"/>
        <v>0</v>
      </c>
      <c r="AB65" s="93">
        <f t="shared" si="19"/>
        <v>0</v>
      </c>
      <c r="AC65" s="6" t="s">
        <v>3</v>
      </c>
    </row>
    <row r="66" spans="2:29" s="6" customFormat="1" ht="13">
      <c r="B66" s="60" t="s">
        <v>84</v>
      </c>
      <c r="C66" s="14"/>
      <c r="I66" s="94">
        <f t="shared" ref="I66:AB66" si="20">I49</f>
        <v>0</v>
      </c>
      <c r="J66" s="95">
        <f t="shared" si="20"/>
        <v>0</v>
      </c>
      <c r="K66" s="95">
        <f t="shared" si="20"/>
        <v>0</v>
      </c>
      <c r="L66" s="95">
        <f t="shared" si="20"/>
        <v>0</v>
      </c>
      <c r="M66" s="95">
        <f t="shared" si="20"/>
        <v>0</v>
      </c>
      <c r="N66" s="95">
        <f t="shared" si="20"/>
        <v>0</v>
      </c>
      <c r="O66" s="95">
        <f t="shared" si="20"/>
        <v>0</v>
      </c>
      <c r="P66" s="95">
        <f t="shared" si="20"/>
        <v>0</v>
      </c>
      <c r="Q66" s="95">
        <f t="shared" si="20"/>
        <v>0</v>
      </c>
      <c r="R66" s="95">
        <f t="shared" si="20"/>
        <v>0</v>
      </c>
      <c r="S66" s="95">
        <f t="shared" si="20"/>
        <v>0</v>
      </c>
      <c r="T66" s="95">
        <f t="shared" si="20"/>
        <v>0</v>
      </c>
      <c r="U66" s="95">
        <f t="shared" si="20"/>
        <v>0</v>
      </c>
      <c r="V66" s="95">
        <f t="shared" si="20"/>
        <v>0</v>
      </c>
      <c r="W66" s="95">
        <f t="shared" si="20"/>
        <v>0</v>
      </c>
      <c r="X66" s="95">
        <f t="shared" si="20"/>
        <v>0</v>
      </c>
      <c r="Y66" s="95">
        <f t="shared" si="20"/>
        <v>0</v>
      </c>
      <c r="Z66" s="95">
        <f t="shared" si="20"/>
        <v>0</v>
      </c>
      <c r="AA66" s="95">
        <f t="shared" si="20"/>
        <v>0</v>
      </c>
      <c r="AB66" s="96">
        <f t="shared" si="20"/>
        <v>0</v>
      </c>
      <c r="AC66" s="6" t="s">
        <v>3</v>
      </c>
    </row>
    <row r="67" spans="2:29" s="6" customFormat="1" ht="13">
      <c r="B67" s="60" t="s">
        <v>24</v>
      </c>
      <c r="C67" s="14"/>
      <c r="I67" s="18">
        <f t="shared" ref="I67:AB67" si="21">PPMT($E$71,1,I63,SUM(I65:I66))</f>
        <v>0</v>
      </c>
      <c r="J67" s="18">
        <f t="shared" si="21"/>
        <v>0</v>
      </c>
      <c r="K67" s="18">
        <f t="shared" si="21"/>
        <v>0</v>
      </c>
      <c r="L67" s="18">
        <f t="shared" si="21"/>
        <v>0</v>
      </c>
      <c r="M67" s="18">
        <f t="shared" si="21"/>
        <v>0</v>
      </c>
      <c r="N67" s="18">
        <f t="shared" si="21"/>
        <v>0</v>
      </c>
      <c r="O67" s="18">
        <f t="shared" si="21"/>
        <v>0</v>
      </c>
      <c r="P67" s="18">
        <f t="shared" si="21"/>
        <v>0</v>
      </c>
      <c r="Q67" s="18">
        <f t="shared" si="21"/>
        <v>0</v>
      </c>
      <c r="R67" s="18">
        <f t="shared" si="21"/>
        <v>0</v>
      </c>
      <c r="S67" s="18">
        <f t="shared" si="21"/>
        <v>0</v>
      </c>
      <c r="T67" s="18">
        <f t="shared" si="21"/>
        <v>0</v>
      </c>
      <c r="U67" s="18">
        <f t="shared" si="21"/>
        <v>0</v>
      </c>
      <c r="V67" s="18">
        <f t="shared" si="21"/>
        <v>0</v>
      </c>
      <c r="W67" s="18">
        <f t="shared" si="21"/>
        <v>0</v>
      </c>
      <c r="X67" s="18">
        <f t="shared" si="21"/>
        <v>0</v>
      </c>
      <c r="Y67" s="18">
        <f t="shared" si="21"/>
        <v>0</v>
      </c>
      <c r="Z67" s="18">
        <f t="shared" si="21"/>
        <v>0</v>
      </c>
      <c r="AA67" s="18">
        <f t="shared" si="21"/>
        <v>0</v>
      </c>
      <c r="AB67" s="18">
        <f t="shared" si="21"/>
        <v>0</v>
      </c>
      <c r="AC67" s="6" t="s">
        <v>3</v>
      </c>
    </row>
    <row r="68" spans="2:29" s="6" customFormat="1" ht="13">
      <c r="B68" s="60" t="s">
        <v>25</v>
      </c>
      <c r="C68" s="14"/>
      <c r="I68" s="19">
        <f>SUM(I65:I67)</f>
        <v>0</v>
      </c>
      <c r="J68" s="19">
        <f t="shared" ref="J68:AB68" si="22">SUM(J65:J67)</f>
        <v>0</v>
      </c>
      <c r="K68" s="19">
        <f t="shared" si="22"/>
        <v>0</v>
      </c>
      <c r="L68" s="19">
        <f t="shared" si="22"/>
        <v>0</v>
      </c>
      <c r="M68" s="19">
        <f t="shared" si="22"/>
        <v>0</v>
      </c>
      <c r="N68" s="19">
        <f t="shared" si="22"/>
        <v>0</v>
      </c>
      <c r="O68" s="19">
        <f t="shared" si="22"/>
        <v>0</v>
      </c>
      <c r="P68" s="19">
        <f t="shared" si="22"/>
        <v>0</v>
      </c>
      <c r="Q68" s="19">
        <f t="shared" si="22"/>
        <v>0</v>
      </c>
      <c r="R68" s="19">
        <f t="shared" si="22"/>
        <v>0</v>
      </c>
      <c r="S68" s="19">
        <f t="shared" si="22"/>
        <v>0</v>
      </c>
      <c r="T68" s="19">
        <f t="shared" si="22"/>
        <v>0</v>
      </c>
      <c r="U68" s="19">
        <f t="shared" si="22"/>
        <v>0</v>
      </c>
      <c r="V68" s="19">
        <f t="shared" si="22"/>
        <v>0</v>
      </c>
      <c r="W68" s="19">
        <f t="shared" si="22"/>
        <v>0</v>
      </c>
      <c r="X68" s="19">
        <f t="shared" si="22"/>
        <v>0</v>
      </c>
      <c r="Y68" s="19">
        <f t="shared" si="22"/>
        <v>0</v>
      </c>
      <c r="Z68" s="19">
        <f t="shared" si="22"/>
        <v>0</v>
      </c>
      <c r="AA68" s="19">
        <f t="shared" si="22"/>
        <v>0</v>
      </c>
      <c r="AB68" s="19">
        <f t="shared" si="22"/>
        <v>0</v>
      </c>
      <c r="AC68" s="6" t="s">
        <v>3</v>
      </c>
    </row>
    <row r="69" spans="2:29" s="6" customFormat="1" ht="13">
      <c r="B69" s="60"/>
      <c r="C69" s="14"/>
      <c r="D69" s="14"/>
      <c r="AC69" s="6" t="s">
        <v>3</v>
      </c>
    </row>
    <row r="70" spans="2:29" s="6" customFormat="1" ht="13">
      <c r="B70" s="60" t="s">
        <v>18</v>
      </c>
      <c r="C70" s="14"/>
      <c r="I70" s="18">
        <f t="shared" ref="I70:AB70" si="23">-SUM(I65:I66)*$E$71</f>
        <v>0</v>
      </c>
      <c r="J70" s="18">
        <f t="shared" si="23"/>
        <v>0</v>
      </c>
      <c r="K70" s="18">
        <f t="shared" si="23"/>
        <v>0</v>
      </c>
      <c r="L70" s="18">
        <f t="shared" si="23"/>
        <v>0</v>
      </c>
      <c r="M70" s="18">
        <f t="shared" si="23"/>
        <v>0</v>
      </c>
      <c r="N70" s="18">
        <f t="shared" si="23"/>
        <v>0</v>
      </c>
      <c r="O70" s="18">
        <f t="shared" si="23"/>
        <v>0</v>
      </c>
      <c r="P70" s="18">
        <f t="shared" si="23"/>
        <v>0</v>
      </c>
      <c r="Q70" s="18">
        <f t="shared" si="23"/>
        <v>0</v>
      </c>
      <c r="R70" s="18">
        <f t="shared" si="23"/>
        <v>0</v>
      </c>
      <c r="S70" s="18">
        <f t="shared" si="23"/>
        <v>0</v>
      </c>
      <c r="T70" s="18">
        <f t="shared" si="23"/>
        <v>0</v>
      </c>
      <c r="U70" s="18">
        <f t="shared" si="23"/>
        <v>0</v>
      </c>
      <c r="V70" s="18">
        <f t="shared" si="23"/>
        <v>0</v>
      </c>
      <c r="W70" s="18">
        <f t="shared" si="23"/>
        <v>0</v>
      </c>
      <c r="X70" s="18">
        <f t="shared" si="23"/>
        <v>0</v>
      </c>
      <c r="Y70" s="18">
        <f t="shared" si="23"/>
        <v>0</v>
      </c>
      <c r="Z70" s="18">
        <f t="shared" si="23"/>
        <v>0</v>
      </c>
      <c r="AA70" s="18">
        <f t="shared" si="23"/>
        <v>0</v>
      </c>
      <c r="AB70" s="18">
        <f t="shared" si="23"/>
        <v>0</v>
      </c>
      <c r="AC70" s="6" t="s">
        <v>3</v>
      </c>
    </row>
    <row r="71" spans="2:29" s="6" customFormat="1" ht="13">
      <c r="B71" s="60" t="s">
        <v>20</v>
      </c>
      <c r="C71" s="14"/>
      <c r="D71" s="6" t="s">
        <v>23</v>
      </c>
      <c r="E71" s="11">
        <v>0.09</v>
      </c>
      <c r="I71" s="19">
        <f t="shared" ref="I71:AB71" si="24">I70+I67</f>
        <v>0</v>
      </c>
      <c r="J71" s="19">
        <f t="shared" si="24"/>
        <v>0</v>
      </c>
      <c r="K71" s="19">
        <f t="shared" si="24"/>
        <v>0</v>
      </c>
      <c r="L71" s="19">
        <f t="shared" si="24"/>
        <v>0</v>
      </c>
      <c r="M71" s="19">
        <f t="shared" si="24"/>
        <v>0</v>
      </c>
      <c r="N71" s="19">
        <f t="shared" si="24"/>
        <v>0</v>
      </c>
      <c r="O71" s="19">
        <f t="shared" si="24"/>
        <v>0</v>
      </c>
      <c r="P71" s="19">
        <f t="shared" si="24"/>
        <v>0</v>
      </c>
      <c r="Q71" s="19">
        <f t="shared" si="24"/>
        <v>0</v>
      </c>
      <c r="R71" s="19">
        <f t="shared" si="24"/>
        <v>0</v>
      </c>
      <c r="S71" s="19">
        <f t="shared" si="24"/>
        <v>0</v>
      </c>
      <c r="T71" s="19">
        <f t="shared" si="24"/>
        <v>0</v>
      </c>
      <c r="U71" s="19">
        <f t="shared" si="24"/>
        <v>0</v>
      </c>
      <c r="V71" s="19">
        <f t="shared" si="24"/>
        <v>0</v>
      </c>
      <c r="W71" s="19">
        <f t="shared" si="24"/>
        <v>0</v>
      </c>
      <c r="X71" s="19">
        <f t="shared" si="24"/>
        <v>0</v>
      </c>
      <c r="Y71" s="19">
        <f t="shared" si="24"/>
        <v>0</v>
      </c>
      <c r="Z71" s="19">
        <f t="shared" si="24"/>
        <v>0</v>
      </c>
      <c r="AA71" s="19">
        <f t="shared" si="24"/>
        <v>0</v>
      </c>
      <c r="AB71" s="19">
        <f t="shared" si="24"/>
        <v>0</v>
      </c>
      <c r="AC71" s="6" t="s">
        <v>3</v>
      </c>
    </row>
    <row r="72" spans="2:29" s="6" customFormat="1" ht="13">
      <c r="B72" s="60"/>
      <c r="C72" s="14"/>
      <c r="D72" s="14"/>
      <c r="AC72" s="6" t="s">
        <v>3</v>
      </c>
    </row>
    <row r="73" spans="2:29" s="6" customFormat="1" ht="14.5">
      <c r="B73" s="21" t="s">
        <v>57</v>
      </c>
      <c r="C73" s="55"/>
      <c r="D73" s="21"/>
      <c r="E73" s="21"/>
      <c r="F73" s="59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6" t="s">
        <v>3</v>
      </c>
    </row>
    <row r="74" spans="2:29" s="6" customFormat="1" ht="13">
      <c r="C74" s="14"/>
      <c r="AC74" s="6" t="s">
        <v>3</v>
      </c>
    </row>
    <row r="75" spans="2:29" s="6" customFormat="1" ht="13">
      <c r="B75" s="12" t="s">
        <v>73</v>
      </c>
      <c r="C75" s="28"/>
      <c r="D75" s="2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6" t="s">
        <v>3</v>
      </c>
    </row>
    <row r="76" spans="2:29" s="6" customFormat="1" ht="13">
      <c r="B76" s="6" t="s">
        <v>32</v>
      </c>
      <c r="C76" s="14"/>
      <c r="D76" s="14" t="s">
        <v>91</v>
      </c>
      <c r="E76" s="26">
        <v>72054.794520547948</v>
      </c>
      <c r="I76" s="26">
        <f t="shared" ref="I76:AB76" si="25">IF(I23&gt;0,0,$E$76)</f>
        <v>0</v>
      </c>
      <c r="J76" s="26">
        <f t="shared" si="25"/>
        <v>0</v>
      </c>
      <c r="K76" s="26">
        <f t="shared" si="25"/>
        <v>0</v>
      </c>
      <c r="L76" s="26">
        <f t="shared" si="25"/>
        <v>0</v>
      </c>
      <c r="M76" s="26">
        <f t="shared" si="25"/>
        <v>0</v>
      </c>
      <c r="N76" s="26">
        <f t="shared" si="25"/>
        <v>72054.794520547948</v>
      </c>
      <c r="O76" s="26">
        <f t="shared" si="25"/>
        <v>72054.794520547948</v>
      </c>
      <c r="P76" s="26">
        <f t="shared" si="25"/>
        <v>72054.794520547948</v>
      </c>
      <c r="Q76" s="26">
        <f t="shared" si="25"/>
        <v>72054.794520547948</v>
      </c>
      <c r="R76" s="26">
        <f t="shared" si="25"/>
        <v>72054.794520547948</v>
      </c>
      <c r="S76" s="26">
        <f t="shared" si="25"/>
        <v>72054.794520547948</v>
      </c>
      <c r="T76" s="26">
        <f t="shared" si="25"/>
        <v>72054.794520547948</v>
      </c>
      <c r="U76" s="26">
        <f t="shared" si="25"/>
        <v>72054.794520547948</v>
      </c>
      <c r="V76" s="26">
        <f t="shared" si="25"/>
        <v>72054.794520547948</v>
      </c>
      <c r="W76" s="26">
        <f t="shared" si="25"/>
        <v>72054.794520547948</v>
      </c>
      <c r="X76" s="26">
        <f t="shared" si="25"/>
        <v>72054.794520547948</v>
      </c>
      <c r="Y76" s="26">
        <f t="shared" si="25"/>
        <v>72054.794520547948</v>
      </c>
      <c r="Z76" s="26">
        <f t="shared" si="25"/>
        <v>72054.794520547948</v>
      </c>
      <c r="AA76" s="26">
        <f t="shared" si="25"/>
        <v>72054.794520547948</v>
      </c>
      <c r="AB76" s="26">
        <f t="shared" si="25"/>
        <v>72054.794520547948</v>
      </c>
      <c r="AC76" s="6" t="s">
        <v>3</v>
      </c>
    </row>
    <row r="77" spans="2:29" s="6" customFormat="1" ht="13">
      <c r="B77" s="6" t="s">
        <v>9</v>
      </c>
      <c r="C77" s="14"/>
      <c r="D77" s="14" t="s">
        <v>8</v>
      </c>
      <c r="I77" s="6">
        <f t="shared" ref="I77:AB77" si="26">(I7-I6)+1</f>
        <v>366</v>
      </c>
      <c r="J77" s="6">
        <f t="shared" si="26"/>
        <v>365</v>
      </c>
      <c r="K77" s="6">
        <f t="shared" si="26"/>
        <v>365</v>
      </c>
      <c r="L77" s="6">
        <f t="shared" si="26"/>
        <v>365</v>
      </c>
      <c r="M77" s="6">
        <f t="shared" si="26"/>
        <v>366</v>
      </c>
      <c r="N77" s="6">
        <f t="shared" si="26"/>
        <v>365</v>
      </c>
      <c r="O77" s="6">
        <f t="shared" si="26"/>
        <v>365</v>
      </c>
      <c r="P77" s="6">
        <f t="shared" si="26"/>
        <v>365</v>
      </c>
      <c r="Q77" s="6">
        <f t="shared" si="26"/>
        <v>366</v>
      </c>
      <c r="R77" s="6">
        <f t="shared" si="26"/>
        <v>365</v>
      </c>
      <c r="S77" s="6">
        <f t="shared" si="26"/>
        <v>365</v>
      </c>
      <c r="T77" s="6">
        <f t="shared" si="26"/>
        <v>365</v>
      </c>
      <c r="U77" s="6">
        <f t="shared" si="26"/>
        <v>366</v>
      </c>
      <c r="V77" s="6">
        <f t="shared" si="26"/>
        <v>365</v>
      </c>
      <c r="W77" s="6">
        <f t="shared" si="26"/>
        <v>365</v>
      </c>
      <c r="X77" s="6">
        <f t="shared" si="26"/>
        <v>365</v>
      </c>
      <c r="Y77" s="6">
        <f t="shared" si="26"/>
        <v>366</v>
      </c>
      <c r="Z77" s="6">
        <f t="shared" si="26"/>
        <v>365</v>
      </c>
      <c r="AA77" s="6">
        <f t="shared" si="26"/>
        <v>365</v>
      </c>
      <c r="AB77" s="6">
        <f t="shared" si="26"/>
        <v>365</v>
      </c>
      <c r="AC77" s="6" t="s">
        <v>3</v>
      </c>
    </row>
    <row r="78" spans="2:29" s="6" customFormat="1" ht="13">
      <c r="B78" s="6" t="s">
        <v>93</v>
      </c>
      <c r="C78" s="14"/>
      <c r="D78" s="14" t="s">
        <v>94</v>
      </c>
      <c r="E78" s="22">
        <v>0.27</v>
      </c>
      <c r="I78" s="9">
        <f>1-$E$78</f>
        <v>0.73</v>
      </c>
      <c r="J78" s="9">
        <f t="shared" ref="J78:AB78" si="27">1-$E$78</f>
        <v>0.73</v>
      </c>
      <c r="K78" s="9">
        <f t="shared" si="27"/>
        <v>0.73</v>
      </c>
      <c r="L78" s="9">
        <f t="shared" si="27"/>
        <v>0.73</v>
      </c>
      <c r="M78" s="9">
        <f t="shared" si="27"/>
        <v>0.73</v>
      </c>
      <c r="N78" s="9">
        <f t="shared" si="27"/>
        <v>0.73</v>
      </c>
      <c r="O78" s="9">
        <f t="shared" si="27"/>
        <v>0.73</v>
      </c>
      <c r="P78" s="9">
        <f t="shared" si="27"/>
        <v>0.73</v>
      </c>
      <c r="Q78" s="9">
        <f t="shared" si="27"/>
        <v>0.73</v>
      </c>
      <c r="R78" s="9">
        <f t="shared" si="27"/>
        <v>0.73</v>
      </c>
      <c r="S78" s="9">
        <f t="shared" si="27"/>
        <v>0.73</v>
      </c>
      <c r="T78" s="9">
        <f t="shared" si="27"/>
        <v>0.73</v>
      </c>
      <c r="U78" s="9">
        <f t="shared" si="27"/>
        <v>0.73</v>
      </c>
      <c r="V78" s="9">
        <f t="shared" si="27"/>
        <v>0.73</v>
      </c>
      <c r="W78" s="9">
        <f t="shared" si="27"/>
        <v>0.73</v>
      </c>
      <c r="X78" s="9">
        <f t="shared" si="27"/>
        <v>0.73</v>
      </c>
      <c r="Y78" s="9">
        <f t="shared" si="27"/>
        <v>0.73</v>
      </c>
      <c r="Z78" s="9">
        <f t="shared" si="27"/>
        <v>0.73</v>
      </c>
      <c r="AA78" s="9">
        <f t="shared" si="27"/>
        <v>0.73</v>
      </c>
      <c r="AB78" s="9">
        <f t="shared" si="27"/>
        <v>0.73</v>
      </c>
      <c r="AC78" s="6" t="s">
        <v>3</v>
      </c>
    </row>
    <row r="79" spans="2:29" s="6" customFormat="1" ht="13">
      <c r="B79" s="6" t="s">
        <v>31</v>
      </c>
      <c r="C79" s="14"/>
      <c r="D79" s="14" t="s">
        <v>92</v>
      </c>
      <c r="I79" s="17">
        <f>PRODUCT(I76:I78)</f>
        <v>0</v>
      </c>
      <c r="J79" s="17">
        <f t="shared" ref="J79:AB79" si="28">PRODUCT(J76:J78)</f>
        <v>0</v>
      </c>
      <c r="K79" s="17">
        <f t="shared" si="28"/>
        <v>0</v>
      </c>
      <c r="L79" s="17">
        <f t="shared" si="28"/>
        <v>0</v>
      </c>
      <c r="M79" s="17">
        <f t="shared" si="28"/>
        <v>0</v>
      </c>
      <c r="N79" s="17">
        <f t="shared" si="28"/>
        <v>19199000</v>
      </c>
      <c r="O79" s="17">
        <f t="shared" si="28"/>
        <v>19199000</v>
      </c>
      <c r="P79" s="17">
        <f t="shared" si="28"/>
        <v>19199000</v>
      </c>
      <c r="Q79" s="17">
        <f t="shared" si="28"/>
        <v>19251600</v>
      </c>
      <c r="R79" s="17">
        <f t="shared" si="28"/>
        <v>19199000</v>
      </c>
      <c r="S79" s="17">
        <f t="shared" si="28"/>
        <v>19199000</v>
      </c>
      <c r="T79" s="17">
        <f t="shared" si="28"/>
        <v>19199000</v>
      </c>
      <c r="U79" s="17">
        <f t="shared" si="28"/>
        <v>19251600</v>
      </c>
      <c r="V79" s="17">
        <f t="shared" si="28"/>
        <v>19199000</v>
      </c>
      <c r="W79" s="17">
        <f t="shared" si="28"/>
        <v>19199000</v>
      </c>
      <c r="X79" s="17">
        <f t="shared" si="28"/>
        <v>19199000</v>
      </c>
      <c r="Y79" s="17">
        <f t="shared" si="28"/>
        <v>19251600</v>
      </c>
      <c r="Z79" s="17">
        <f t="shared" si="28"/>
        <v>19199000</v>
      </c>
      <c r="AA79" s="17">
        <f t="shared" si="28"/>
        <v>19199000</v>
      </c>
      <c r="AB79" s="17">
        <f t="shared" si="28"/>
        <v>19199000</v>
      </c>
      <c r="AC79" s="6" t="s">
        <v>3</v>
      </c>
    </row>
    <row r="80" spans="2:29" s="6" customFormat="1" ht="13">
      <c r="C80" s="14"/>
      <c r="AC80" s="6" t="s">
        <v>3</v>
      </c>
    </row>
    <row r="81" spans="2:29" s="6" customFormat="1" ht="13">
      <c r="B81" s="27" t="s">
        <v>58</v>
      </c>
      <c r="C81" s="14"/>
      <c r="AC81" s="6" t="s">
        <v>3</v>
      </c>
    </row>
    <row r="82" spans="2:29" s="6" customFormat="1" ht="13">
      <c r="B82" s="6" t="s">
        <v>27</v>
      </c>
      <c r="C82" s="14"/>
      <c r="D82" s="14" t="s">
        <v>90</v>
      </c>
      <c r="E82" s="25">
        <f>+(7.87+9.59+12.1+13.82+13.2)/5</f>
        <v>11.315999999999999</v>
      </c>
      <c r="I82" s="15">
        <f t="shared" ref="I82:AB82" si="29">$E82</f>
        <v>11.315999999999999</v>
      </c>
      <c r="J82" s="16">
        <f t="shared" si="29"/>
        <v>11.315999999999999</v>
      </c>
      <c r="K82" s="16">
        <f t="shared" si="29"/>
        <v>11.315999999999999</v>
      </c>
      <c r="L82" s="16">
        <f t="shared" si="29"/>
        <v>11.315999999999999</v>
      </c>
      <c r="M82" s="16">
        <f t="shared" si="29"/>
        <v>11.315999999999999</v>
      </c>
      <c r="N82" s="16">
        <f t="shared" si="29"/>
        <v>11.315999999999999</v>
      </c>
      <c r="O82" s="16">
        <f t="shared" si="29"/>
        <v>11.315999999999999</v>
      </c>
      <c r="P82" s="16">
        <f t="shared" si="29"/>
        <v>11.315999999999999</v>
      </c>
      <c r="Q82" s="16">
        <f t="shared" si="29"/>
        <v>11.315999999999999</v>
      </c>
      <c r="R82" s="16">
        <f t="shared" si="29"/>
        <v>11.315999999999999</v>
      </c>
      <c r="S82" s="16">
        <f t="shared" si="29"/>
        <v>11.315999999999999</v>
      </c>
      <c r="T82" s="16">
        <f t="shared" si="29"/>
        <v>11.315999999999999</v>
      </c>
      <c r="U82" s="16">
        <f t="shared" si="29"/>
        <v>11.315999999999999</v>
      </c>
      <c r="V82" s="16">
        <f t="shared" si="29"/>
        <v>11.315999999999999</v>
      </c>
      <c r="W82" s="16">
        <f t="shared" si="29"/>
        <v>11.315999999999999</v>
      </c>
      <c r="X82" s="16">
        <f t="shared" si="29"/>
        <v>11.315999999999999</v>
      </c>
      <c r="Y82" s="16">
        <f t="shared" si="29"/>
        <v>11.315999999999999</v>
      </c>
      <c r="Z82" s="16">
        <f t="shared" si="29"/>
        <v>11.315999999999999</v>
      </c>
      <c r="AA82" s="16">
        <f t="shared" si="29"/>
        <v>11.315999999999999</v>
      </c>
      <c r="AB82" s="16">
        <f t="shared" si="29"/>
        <v>11.315999999999999</v>
      </c>
      <c r="AC82" s="6" t="s">
        <v>3</v>
      </c>
    </row>
    <row r="83" spans="2:29" s="6" customFormat="1" ht="13">
      <c r="B83" s="6" t="s">
        <v>58</v>
      </c>
      <c r="C83" s="14"/>
      <c r="D83" s="14" t="s">
        <v>92</v>
      </c>
      <c r="E83" s="50">
        <v>0.87580000000000002</v>
      </c>
      <c r="I83" s="26">
        <f t="shared" ref="I83:AB83" si="30">$E83*I$79</f>
        <v>0</v>
      </c>
      <c r="J83" s="26">
        <f t="shared" si="30"/>
        <v>0</v>
      </c>
      <c r="K83" s="26">
        <f t="shared" si="30"/>
        <v>0</v>
      </c>
      <c r="L83" s="26">
        <f t="shared" si="30"/>
        <v>0</v>
      </c>
      <c r="M83" s="26">
        <f t="shared" si="30"/>
        <v>0</v>
      </c>
      <c r="N83" s="26">
        <f t="shared" si="30"/>
        <v>16814484.199999999</v>
      </c>
      <c r="O83" s="26">
        <f t="shared" si="30"/>
        <v>16814484.199999999</v>
      </c>
      <c r="P83" s="26">
        <f t="shared" si="30"/>
        <v>16814484.199999999</v>
      </c>
      <c r="Q83" s="26">
        <f t="shared" si="30"/>
        <v>16860551.280000001</v>
      </c>
      <c r="R83" s="26">
        <f t="shared" si="30"/>
        <v>16814484.199999999</v>
      </c>
      <c r="S83" s="26">
        <f t="shared" si="30"/>
        <v>16814484.199999999</v>
      </c>
      <c r="T83" s="26">
        <f t="shared" si="30"/>
        <v>16814484.199999999</v>
      </c>
      <c r="U83" s="26">
        <f t="shared" si="30"/>
        <v>16860551.280000001</v>
      </c>
      <c r="V83" s="26">
        <f t="shared" si="30"/>
        <v>16814484.199999999</v>
      </c>
      <c r="W83" s="26">
        <f t="shared" si="30"/>
        <v>16814484.199999999</v>
      </c>
      <c r="X83" s="26">
        <f t="shared" si="30"/>
        <v>16814484.199999999</v>
      </c>
      <c r="Y83" s="26">
        <f t="shared" si="30"/>
        <v>16860551.280000001</v>
      </c>
      <c r="Z83" s="26">
        <f t="shared" si="30"/>
        <v>16814484.199999999</v>
      </c>
      <c r="AA83" s="26">
        <f t="shared" si="30"/>
        <v>16814484.199999999</v>
      </c>
      <c r="AB83" s="26">
        <f t="shared" si="30"/>
        <v>16814484.199999999</v>
      </c>
      <c r="AC83" s="6" t="s">
        <v>3</v>
      </c>
    </row>
    <row r="84" spans="2:29" s="6" customFormat="1" ht="13">
      <c r="B84" s="6" t="s">
        <v>59</v>
      </c>
      <c r="C84" s="14"/>
      <c r="D84" s="14" t="s">
        <v>10</v>
      </c>
      <c r="I84" s="17">
        <f>I82*I83</f>
        <v>0</v>
      </c>
      <c r="J84" s="17">
        <f t="shared" ref="J84:AB84" si="31">J82*J83</f>
        <v>0</v>
      </c>
      <c r="K84" s="17">
        <f t="shared" si="31"/>
        <v>0</v>
      </c>
      <c r="L84" s="17">
        <f t="shared" si="31"/>
        <v>0</v>
      </c>
      <c r="M84" s="17">
        <f t="shared" si="31"/>
        <v>0</v>
      </c>
      <c r="N84" s="17">
        <f t="shared" si="31"/>
        <v>190272703.20719996</v>
      </c>
      <c r="O84" s="17">
        <f t="shared" si="31"/>
        <v>190272703.20719996</v>
      </c>
      <c r="P84" s="17">
        <f t="shared" si="31"/>
        <v>190272703.20719996</v>
      </c>
      <c r="Q84" s="17">
        <f t="shared" si="31"/>
        <v>190793998.28448001</v>
      </c>
      <c r="R84" s="17">
        <f t="shared" si="31"/>
        <v>190272703.20719996</v>
      </c>
      <c r="S84" s="17">
        <f t="shared" si="31"/>
        <v>190272703.20719996</v>
      </c>
      <c r="T84" s="17">
        <f t="shared" si="31"/>
        <v>190272703.20719996</v>
      </c>
      <c r="U84" s="17">
        <f t="shared" si="31"/>
        <v>190793998.28448001</v>
      </c>
      <c r="V84" s="17">
        <f t="shared" si="31"/>
        <v>190272703.20719996</v>
      </c>
      <c r="W84" s="17">
        <f t="shared" si="31"/>
        <v>190272703.20719996</v>
      </c>
      <c r="X84" s="17">
        <f t="shared" si="31"/>
        <v>190272703.20719996</v>
      </c>
      <c r="Y84" s="17">
        <f t="shared" si="31"/>
        <v>190793998.28448001</v>
      </c>
      <c r="Z84" s="17">
        <f t="shared" si="31"/>
        <v>190272703.20719996</v>
      </c>
      <c r="AA84" s="17">
        <f t="shared" si="31"/>
        <v>190272703.20719996</v>
      </c>
      <c r="AB84" s="17">
        <f t="shared" si="31"/>
        <v>190272703.20719996</v>
      </c>
      <c r="AC84" s="6" t="s">
        <v>3</v>
      </c>
    </row>
    <row r="85" spans="2:29" s="6" customFormat="1" ht="13">
      <c r="C85" s="14"/>
      <c r="D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 t="s">
        <v>3</v>
      </c>
    </row>
    <row r="86" spans="2:29" s="6" customFormat="1" ht="13">
      <c r="B86" s="27" t="s">
        <v>60</v>
      </c>
      <c r="C86" s="14"/>
      <c r="D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6" t="s">
        <v>3</v>
      </c>
    </row>
    <row r="87" spans="2:29" s="6" customFormat="1" ht="13">
      <c r="B87" s="6" t="s">
        <v>28</v>
      </c>
      <c r="C87" s="14"/>
      <c r="D87" s="14" t="s">
        <v>90</v>
      </c>
      <c r="E87" s="25">
        <f>+(7.75+9.47+9.47+10.82+10.82)/5</f>
        <v>9.6660000000000004</v>
      </c>
      <c r="I87" s="15">
        <f t="shared" ref="I87:AB87" si="32">$E87</f>
        <v>9.6660000000000004</v>
      </c>
      <c r="J87" s="16">
        <f t="shared" si="32"/>
        <v>9.6660000000000004</v>
      </c>
      <c r="K87" s="16">
        <f t="shared" si="32"/>
        <v>9.6660000000000004</v>
      </c>
      <c r="L87" s="16">
        <f t="shared" si="32"/>
        <v>9.6660000000000004</v>
      </c>
      <c r="M87" s="16">
        <f t="shared" si="32"/>
        <v>9.6660000000000004</v>
      </c>
      <c r="N87" s="16">
        <f t="shared" si="32"/>
        <v>9.6660000000000004</v>
      </c>
      <c r="O87" s="16">
        <f t="shared" si="32"/>
        <v>9.6660000000000004</v>
      </c>
      <c r="P87" s="16">
        <f t="shared" si="32"/>
        <v>9.6660000000000004</v>
      </c>
      <c r="Q87" s="16">
        <f t="shared" si="32"/>
        <v>9.6660000000000004</v>
      </c>
      <c r="R87" s="16">
        <f t="shared" si="32"/>
        <v>9.6660000000000004</v>
      </c>
      <c r="S87" s="16">
        <f t="shared" si="32"/>
        <v>9.6660000000000004</v>
      </c>
      <c r="T87" s="16">
        <f t="shared" si="32"/>
        <v>9.6660000000000004</v>
      </c>
      <c r="U87" s="16">
        <f t="shared" si="32"/>
        <v>9.6660000000000004</v>
      </c>
      <c r="V87" s="16">
        <f t="shared" si="32"/>
        <v>9.6660000000000004</v>
      </c>
      <c r="W87" s="16">
        <f t="shared" si="32"/>
        <v>9.6660000000000004</v>
      </c>
      <c r="X87" s="16">
        <f t="shared" si="32"/>
        <v>9.6660000000000004</v>
      </c>
      <c r="Y87" s="16">
        <f t="shared" si="32"/>
        <v>9.6660000000000004</v>
      </c>
      <c r="Z87" s="16">
        <f t="shared" si="32"/>
        <v>9.6660000000000004</v>
      </c>
      <c r="AA87" s="16">
        <f t="shared" si="32"/>
        <v>9.6660000000000004</v>
      </c>
      <c r="AB87" s="16">
        <f t="shared" si="32"/>
        <v>9.6660000000000004</v>
      </c>
      <c r="AC87" s="6" t="s">
        <v>3</v>
      </c>
    </row>
    <row r="88" spans="2:29" s="6" customFormat="1" ht="13">
      <c r="B88" s="6" t="s">
        <v>60</v>
      </c>
      <c r="C88" s="14"/>
      <c r="D88" s="14" t="s">
        <v>92</v>
      </c>
      <c r="E88" s="50">
        <v>0.1242</v>
      </c>
      <c r="I88" s="26">
        <f t="shared" ref="I88:AB88" si="33">$E88*I$79</f>
        <v>0</v>
      </c>
      <c r="J88" s="26">
        <f t="shared" si="33"/>
        <v>0</v>
      </c>
      <c r="K88" s="26">
        <f t="shared" si="33"/>
        <v>0</v>
      </c>
      <c r="L88" s="26">
        <f t="shared" si="33"/>
        <v>0</v>
      </c>
      <c r="M88" s="26">
        <f t="shared" si="33"/>
        <v>0</v>
      </c>
      <c r="N88" s="26">
        <f t="shared" si="33"/>
        <v>2384515.8000000003</v>
      </c>
      <c r="O88" s="26">
        <f t="shared" si="33"/>
        <v>2384515.8000000003</v>
      </c>
      <c r="P88" s="26">
        <f t="shared" si="33"/>
        <v>2384515.8000000003</v>
      </c>
      <c r="Q88" s="26">
        <f t="shared" si="33"/>
        <v>2391048.7200000002</v>
      </c>
      <c r="R88" s="26">
        <f t="shared" si="33"/>
        <v>2384515.8000000003</v>
      </c>
      <c r="S88" s="26">
        <f t="shared" si="33"/>
        <v>2384515.8000000003</v>
      </c>
      <c r="T88" s="26">
        <f t="shared" si="33"/>
        <v>2384515.8000000003</v>
      </c>
      <c r="U88" s="26">
        <f t="shared" si="33"/>
        <v>2391048.7200000002</v>
      </c>
      <c r="V88" s="26">
        <f t="shared" si="33"/>
        <v>2384515.8000000003</v>
      </c>
      <c r="W88" s="26">
        <f t="shared" si="33"/>
        <v>2384515.8000000003</v>
      </c>
      <c r="X88" s="26">
        <f t="shared" si="33"/>
        <v>2384515.8000000003</v>
      </c>
      <c r="Y88" s="26">
        <f t="shared" si="33"/>
        <v>2391048.7200000002</v>
      </c>
      <c r="Z88" s="26">
        <f t="shared" si="33"/>
        <v>2384515.8000000003</v>
      </c>
      <c r="AA88" s="26">
        <f t="shared" si="33"/>
        <v>2384515.8000000003</v>
      </c>
      <c r="AB88" s="26">
        <f t="shared" si="33"/>
        <v>2384515.8000000003</v>
      </c>
      <c r="AC88" s="6" t="s">
        <v>3</v>
      </c>
    </row>
    <row r="89" spans="2:29" s="6" customFormat="1" ht="13">
      <c r="B89" s="6" t="s">
        <v>61</v>
      </c>
      <c r="C89" s="14"/>
      <c r="D89" s="14" t="s">
        <v>10</v>
      </c>
      <c r="I89" s="17">
        <f>I87*I88</f>
        <v>0</v>
      </c>
      <c r="J89" s="17">
        <f t="shared" ref="J89:AB89" si="34">J87*J88</f>
        <v>0</v>
      </c>
      <c r="K89" s="17">
        <f t="shared" si="34"/>
        <v>0</v>
      </c>
      <c r="L89" s="17">
        <f t="shared" si="34"/>
        <v>0</v>
      </c>
      <c r="M89" s="17">
        <f t="shared" si="34"/>
        <v>0</v>
      </c>
      <c r="N89" s="17">
        <f t="shared" si="34"/>
        <v>23048729.722800005</v>
      </c>
      <c r="O89" s="17">
        <f t="shared" si="34"/>
        <v>23048729.722800005</v>
      </c>
      <c r="P89" s="17">
        <f t="shared" si="34"/>
        <v>23048729.722800005</v>
      </c>
      <c r="Q89" s="17">
        <f t="shared" si="34"/>
        <v>23111876.927520003</v>
      </c>
      <c r="R89" s="17">
        <f t="shared" si="34"/>
        <v>23048729.722800005</v>
      </c>
      <c r="S89" s="17">
        <f t="shared" si="34"/>
        <v>23048729.722800005</v>
      </c>
      <c r="T89" s="17">
        <f t="shared" si="34"/>
        <v>23048729.722800005</v>
      </c>
      <c r="U89" s="17">
        <f t="shared" si="34"/>
        <v>23111876.927520003</v>
      </c>
      <c r="V89" s="17">
        <f t="shared" si="34"/>
        <v>23048729.722800005</v>
      </c>
      <c r="W89" s="17">
        <f t="shared" si="34"/>
        <v>23048729.722800005</v>
      </c>
      <c r="X89" s="17">
        <f t="shared" si="34"/>
        <v>23048729.722800005</v>
      </c>
      <c r="Y89" s="17">
        <f t="shared" si="34"/>
        <v>23111876.927520003</v>
      </c>
      <c r="Z89" s="17">
        <f t="shared" si="34"/>
        <v>23048729.722800005</v>
      </c>
      <c r="AA89" s="17">
        <f t="shared" si="34"/>
        <v>23048729.722800005</v>
      </c>
      <c r="AB89" s="17">
        <f t="shared" si="34"/>
        <v>23048729.722800005</v>
      </c>
      <c r="AC89" s="6" t="s">
        <v>3</v>
      </c>
    </row>
    <row r="90" spans="2:29" ht="13">
      <c r="AC90" s="6" t="s">
        <v>3</v>
      </c>
    </row>
    <row r="91" spans="2:29" s="6" customFormat="1" ht="13">
      <c r="B91" s="6" t="s">
        <v>62</v>
      </c>
      <c r="C91" s="14"/>
      <c r="D91" s="14" t="s">
        <v>10</v>
      </c>
      <c r="F91" s="20">
        <f>SUM(I91:AB91)</f>
        <v>3201574820.7959995</v>
      </c>
      <c r="I91" s="18">
        <f>I84+I89</f>
        <v>0</v>
      </c>
      <c r="J91" s="18">
        <f t="shared" ref="J91:AB91" si="35">J84+J89</f>
        <v>0</v>
      </c>
      <c r="K91" s="18">
        <f t="shared" si="35"/>
        <v>0</v>
      </c>
      <c r="L91" s="18">
        <f t="shared" si="35"/>
        <v>0</v>
      </c>
      <c r="M91" s="18">
        <f t="shared" si="35"/>
        <v>0</v>
      </c>
      <c r="N91" s="18">
        <f t="shared" si="35"/>
        <v>213321432.92999998</v>
      </c>
      <c r="O91" s="18">
        <f t="shared" si="35"/>
        <v>213321432.92999998</v>
      </c>
      <c r="P91" s="18">
        <f t="shared" si="35"/>
        <v>213321432.92999998</v>
      </c>
      <c r="Q91" s="18">
        <f t="shared" si="35"/>
        <v>213905875.21200001</v>
      </c>
      <c r="R91" s="18">
        <f t="shared" si="35"/>
        <v>213321432.92999998</v>
      </c>
      <c r="S91" s="18">
        <f t="shared" si="35"/>
        <v>213321432.92999998</v>
      </c>
      <c r="T91" s="18">
        <f t="shared" si="35"/>
        <v>213321432.92999998</v>
      </c>
      <c r="U91" s="18">
        <f t="shared" si="35"/>
        <v>213905875.21200001</v>
      </c>
      <c r="V91" s="18">
        <f t="shared" si="35"/>
        <v>213321432.92999998</v>
      </c>
      <c r="W91" s="18">
        <f t="shared" si="35"/>
        <v>213321432.92999998</v>
      </c>
      <c r="X91" s="18">
        <f t="shared" si="35"/>
        <v>213321432.92999998</v>
      </c>
      <c r="Y91" s="18">
        <f t="shared" si="35"/>
        <v>213905875.21200001</v>
      </c>
      <c r="Z91" s="18">
        <f t="shared" si="35"/>
        <v>213321432.92999998</v>
      </c>
      <c r="AA91" s="18">
        <f t="shared" si="35"/>
        <v>213321432.92999998</v>
      </c>
      <c r="AB91" s="18">
        <f t="shared" si="35"/>
        <v>213321432.92999998</v>
      </c>
      <c r="AC91" s="6" t="s">
        <v>3</v>
      </c>
    </row>
    <row r="92" spans="2:29" s="6" customFormat="1" ht="13">
      <c r="B92" s="6" t="s">
        <v>11</v>
      </c>
      <c r="C92" s="14"/>
      <c r="D92" s="14" t="s">
        <v>63</v>
      </c>
      <c r="F92" s="20">
        <f>SUM(I92:AB92)</f>
        <v>6406863684.1959944</v>
      </c>
      <c r="I92" s="17">
        <f>I91*I$10</f>
        <v>0</v>
      </c>
      <c r="J92" s="17">
        <f t="shared" ref="J92:AB92" si="36">J91*J$10</f>
        <v>0</v>
      </c>
      <c r="K92" s="17">
        <f t="shared" si="36"/>
        <v>0</v>
      </c>
      <c r="L92" s="17">
        <f t="shared" si="36"/>
        <v>0</v>
      </c>
      <c r="M92" s="17">
        <f t="shared" si="36"/>
        <v>0</v>
      </c>
      <c r="N92" s="17">
        <f t="shared" si="36"/>
        <v>281455298.49234009</v>
      </c>
      <c r="O92" s="17">
        <f t="shared" si="36"/>
        <v>297498250.50640351</v>
      </c>
      <c r="P92" s="17">
        <f t="shared" si="36"/>
        <v>314455650.78526843</v>
      </c>
      <c r="Q92" s="17">
        <f t="shared" si="36"/>
        <v>333290251.98380965</v>
      </c>
      <c r="R92" s="17">
        <f t="shared" si="36"/>
        <v>351325261.38419032</v>
      </c>
      <c r="S92" s="17">
        <f t="shared" si="36"/>
        <v>371350801.28308916</v>
      </c>
      <c r="T92" s="17">
        <f t="shared" si="36"/>
        <v>392517796.95622522</v>
      </c>
      <c r="U92" s="17">
        <f t="shared" si="36"/>
        <v>416027999.90706635</v>
      </c>
      <c r="V92" s="17">
        <f t="shared" si="36"/>
        <v>438540116.1315456</v>
      </c>
      <c r="W92" s="17">
        <f t="shared" si="36"/>
        <v>463536902.75104368</v>
      </c>
      <c r="X92" s="17">
        <f t="shared" si="36"/>
        <v>489958506.20785314</v>
      </c>
      <c r="Y92" s="17">
        <f t="shared" si="36"/>
        <v>519305007.20159584</v>
      </c>
      <c r="Z92" s="17">
        <f t="shared" si="36"/>
        <v>547405651.10221767</v>
      </c>
      <c r="AA92" s="17">
        <f t="shared" si="36"/>
        <v>578607773.21504402</v>
      </c>
      <c r="AB92" s="17">
        <f t="shared" si="36"/>
        <v>611588416.28830147</v>
      </c>
      <c r="AC92" s="6" t="s">
        <v>3</v>
      </c>
    </row>
    <row r="93" spans="2:29" s="6" customFormat="1" ht="13">
      <c r="C93" s="14"/>
      <c r="AC93" s="6" t="s">
        <v>3</v>
      </c>
    </row>
    <row r="94" spans="2:29" s="6" customFormat="1" ht="13">
      <c r="B94" s="12" t="s">
        <v>21</v>
      </c>
      <c r="C94" s="2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6" t="s">
        <v>3</v>
      </c>
    </row>
    <row r="95" spans="2:29" s="76" customFormat="1" ht="13">
      <c r="B95" s="6" t="s">
        <v>74</v>
      </c>
      <c r="C95" s="77" t="s">
        <v>15</v>
      </c>
      <c r="D95" s="76" t="s">
        <v>10</v>
      </c>
      <c r="F95" s="78">
        <f>SUM(I95:AB95)</f>
        <v>6406863684.1959944</v>
      </c>
      <c r="I95" s="81">
        <f>I92</f>
        <v>0</v>
      </c>
      <c r="J95" s="81">
        <f t="shared" ref="J95:AB95" si="37">J92</f>
        <v>0</v>
      </c>
      <c r="K95" s="81">
        <f t="shared" si="37"/>
        <v>0</v>
      </c>
      <c r="L95" s="81">
        <f t="shared" si="37"/>
        <v>0</v>
      </c>
      <c r="M95" s="81">
        <f t="shared" si="37"/>
        <v>0</v>
      </c>
      <c r="N95" s="81">
        <f t="shared" si="37"/>
        <v>281455298.49234009</v>
      </c>
      <c r="O95" s="81">
        <f t="shared" si="37"/>
        <v>297498250.50640351</v>
      </c>
      <c r="P95" s="81">
        <f t="shared" si="37"/>
        <v>314455650.78526843</v>
      </c>
      <c r="Q95" s="81">
        <f t="shared" si="37"/>
        <v>333290251.98380965</v>
      </c>
      <c r="R95" s="81">
        <f t="shared" si="37"/>
        <v>351325261.38419032</v>
      </c>
      <c r="S95" s="81">
        <f t="shared" si="37"/>
        <v>371350801.28308916</v>
      </c>
      <c r="T95" s="81">
        <f t="shared" si="37"/>
        <v>392517796.95622522</v>
      </c>
      <c r="U95" s="81">
        <f t="shared" si="37"/>
        <v>416027999.90706635</v>
      </c>
      <c r="V95" s="81">
        <f t="shared" si="37"/>
        <v>438540116.1315456</v>
      </c>
      <c r="W95" s="81">
        <f t="shared" si="37"/>
        <v>463536902.75104368</v>
      </c>
      <c r="X95" s="81">
        <f t="shared" si="37"/>
        <v>489958506.20785314</v>
      </c>
      <c r="Y95" s="81">
        <f t="shared" si="37"/>
        <v>519305007.20159584</v>
      </c>
      <c r="Z95" s="81">
        <f t="shared" si="37"/>
        <v>547405651.10221767</v>
      </c>
      <c r="AA95" s="81">
        <f t="shared" si="37"/>
        <v>578607773.21504402</v>
      </c>
      <c r="AB95" s="81">
        <f t="shared" si="37"/>
        <v>611588416.28830147</v>
      </c>
      <c r="AC95" s="76" t="s">
        <v>3</v>
      </c>
    </row>
    <row r="96" spans="2:29" s="6" customFormat="1" ht="13">
      <c r="B96" s="6" t="s">
        <v>13</v>
      </c>
      <c r="C96" s="14" t="s">
        <v>15</v>
      </c>
      <c r="E96" s="18"/>
      <c r="F96" s="20">
        <f>SUM(I96:AB96)</f>
        <v>-1266338000</v>
      </c>
      <c r="I96" s="18">
        <f t="shared" ref="I96:AB96" si="38">-I28</f>
        <v>-53800000</v>
      </c>
      <c r="J96" s="18">
        <f t="shared" si="38"/>
        <v>-250000000</v>
      </c>
      <c r="K96" s="18">
        <f t="shared" si="38"/>
        <v>-358310253</v>
      </c>
      <c r="L96" s="18">
        <f t="shared" si="38"/>
        <v>-331413092</v>
      </c>
      <c r="M96" s="18">
        <f t="shared" si="38"/>
        <v>-260276655</v>
      </c>
      <c r="N96" s="18">
        <f t="shared" si="38"/>
        <v>0</v>
      </c>
      <c r="O96" s="18">
        <f t="shared" si="38"/>
        <v>0</v>
      </c>
      <c r="P96" s="18">
        <f t="shared" si="38"/>
        <v>0</v>
      </c>
      <c r="Q96" s="18">
        <f t="shared" si="38"/>
        <v>0</v>
      </c>
      <c r="R96" s="18">
        <f t="shared" si="38"/>
        <v>0</v>
      </c>
      <c r="S96" s="18">
        <f t="shared" si="38"/>
        <v>0</v>
      </c>
      <c r="T96" s="18">
        <f t="shared" si="38"/>
        <v>0</v>
      </c>
      <c r="U96" s="18">
        <f t="shared" si="38"/>
        <v>0</v>
      </c>
      <c r="V96" s="18">
        <f t="shared" si="38"/>
        <v>0</v>
      </c>
      <c r="W96" s="18">
        <f t="shared" si="38"/>
        <v>-12538000</v>
      </c>
      <c r="X96" s="18">
        <f t="shared" si="38"/>
        <v>0</v>
      </c>
      <c r="Y96" s="18">
        <f t="shared" si="38"/>
        <v>0</v>
      </c>
      <c r="Z96" s="18">
        <f t="shared" si="38"/>
        <v>0</v>
      </c>
      <c r="AA96" s="18">
        <f t="shared" si="38"/>
        <v>0</v>
      </c>
      <c r="AB96" s="18">
        <f t="shared" si="38"/>
        <v>0</v>
      </c>
      <c r="AC96" s="6" t="s">
        <v>3</v>
      </c>
    </row>
    <row r="97" spans="2:29" s="6" customFormat="1" ht="13">
      <c r="B97" s="6" t="s">
        <v>12</v>
      </c>
      <c r="C97" s="14" t="s">
        <v>15</v>
      </c>
      <c r="E97" s="18"/>
      <c r="F97" s="20">
        <f>SUM(I97:AB97)</f>
        <v>-1243134552.6293991</v>
      </c>
      <c r="I97" s="18">
        <f t="shared" ref="I97:AB97" si="39">-I36</f>
        <v>0</v>
      </c>
      <c r="J97" s="18">
        <f t="shared" si="39"/>
        <v>0</v>
      </c>
      <c r="K97" s="18">
        <f t="shared" si="39"/>
        <v>0</v>
      </c>
      <c r="L97" s="18">
        <f t="shared" si="39"/>
        <v>0</v>
      </c>
      <c r="M97" s="18">
        <f t="shared" si="39"/>
        <v>0</v>
      </c>
      <c r="N97" s="18">
        <f t="shared" si="39"/>
        <v>-61025294.773851015</v>
      </c>
      <c r="O97" s="18">
        <f t="shared" si="39"/>
        <v>-63431737.575960524</v>
      </c>
      <c r="P97" s="18">
        <f t="shared" si="39"/>
        <v>-65975347.617790259</v>
      </c>
      <c r="Q97" s="18">
        <f t="shared" si="39"/>
        <v>-68800537.79757145</v>
      </c>
      <c r="R97" s="18">
        <f t="shared" si="39"/>
        <v>-71505789.207628548</v>
      </c>
      <c r="S97" s="18">
        <f t="shared" si="39"/>
        <v>-74509620.192463368</v>
      </c>
      <c r="T97" s="18">
        <f t="shared" si="39"/>
        <v>-77684669.543433785</v>
      </c>
      <c r="U97" s="18">
        <f t="shared" si="39"/>
        <v>-81211199.986059949</v>
      </c>
      <c r="V97" s="18">
        <f t="shared" si="39"/>
        <v>-84588017.41973184</v>
      </c>
      <c r="W97" s="18">
        <f t="shared" si="39"/>
        <v>-88337535.412656546</v>
      </c>
      <c r="X97" s="18">
        <f t="shared" si="39"/>
        <v>-92300775.931177974</v>
      </c>
      <c r="Y97" s="18">
        <f t="shared" si="39"/>
        <v>-96702751.08023937</v>
      </c>
      <c r="Z97" s="18">
        <f t="shared" si="39"/>
        <v>-100917847.66533265</v>
      </c>
      <c r="AA97" s="18">
        <f t="shared" si="39"/>
        <v>-105598165.98225661</v>
      </c>
      <c r="AB97" s="18">
        <f t="shared" si="39"/>
        <v>-110545262.44324522</v>
      </c>
      <c r="AC97" s="6" t="s">
        <v>3</v>
      </c>
    </row>
    <row r="98" spans="2:29" s="6" customFormat="1" ht="13">
      <c r="B98" s="6" t="s">
        <v>26</v>
      </c>
      <c r="C98" s="14" t="s">
        <v>15</v>
      </c>
      <c r="E98" s="18"/>
      <c r="F98" s="20">
        <f>SUM(I98:AB98)</f>
        <v>0</v>
      </c>
      <c r="I98" s="18">
        <f t="shared" ref="I98:AB98" si="40">I70</f>
        <v>0</v>
      </c>
      <c r="J98" s="18">
        <f t="shared" si="40"/>
        <v>0</v>
      </c>
      <c r="K98" s="18">
        <f t="shared" si="40"/>
        <v>0</v>
      </c>
      <c r="L98" s="18">
        <f t="shared" si="40"/>
        <v>0</v>
      </c>
      <c r="M98" s="18">
        <f t="shared" si="40"/>
        <v>0</v>
      </c>
      <c r="N98" s="18">
        <f t="shared" si="40"/>
        <v>0</v>
      </c>
      <c r="O98" s="18">
        <f t="shared" si="40"/>
        <v>0</v>
      </c>
      <c r="P98" s="18">
        <f t="shared" si="40"/>
        <v>0</v>
      </c>
      <c r="Q98" s="18">
        <f t="shared" si="40"/>
        <v>0</v>
      </c>
      <c r="R98" s="18">
        <f t="shared" si="40"/>
        <v>0</v>
      </c>
      <c r="S98" s="18">
        <f t="shared" si="40"/>
        <v>0</v>
      </c>
      <c r="T98" s="18">
        <f t="shared" si="40"/>
        <v>0</v>
      </c>
      <c r="U98" s="18">
        <f t="shared" si="40"/>
        <v>0</v>
      </c>
      <c r="V98" s="18">
        <f t="shared" si="40"/>
        <v>0</v>
      </c>
      <c r="W98" s="18">
        <f t="shared" si="40"/>
        <v>0</v>
      </c>
      <c r="X98" s="18">
        <f t="shared" si="40"/>
        <v>0</v>
      </c>
      <c r="Y98" s="18">
        <f t="shared" si="40"/>
        <v>0</v>
      </c>
      <c r="Z98" s="18">
        <f t="shared" si="40"/>
        <v>0</v>
      </c>
      <c r="AA98" s="18">
        <f t="shared" si="40"/>
        <v>0</v>
      </c>
      <c r="AB98" s="18">
        <f t="shared" si="40"/>
        <v>0</v>
      </c>
      <c r="AC98" s="6" t="s">
        <v>3</v>
      </c>
    </row>
    <row r="99" spans="2:29" s="6" customFormat="1" ht="13">
      <c r="B99" s="6" t="s">
        <v>75</v>
      </c>
      <c r="C99" s="14" t="s">
        <v>15</v>
      </c>
      <c r="E99" s="18"/>
      <c r="F99" s="20">
        <f>SUM(I99:AB99)</f>
        <v>3897391131.5665946</v>
      </c>
      <c r="I99" s="19">
        <f>SUM(I95:I98)</f>
        <v>-53800000</v>
      </c>
      <c r="J99" s="19">
        <f t="shared" ref="J99:AB99" si="41">SUM(J95:J98)</f>
        <v>-250000000</v>
      </c>
      <c r="K99" s="19">
        <f t="shared" si="41"/>
        <v>-358310253</v>
      </c>
      <c r="L99" s="19">
        <f t="shared" si="41"/>
        <v>-331413092</v>
      </c>
      <c r="M99" s="19">
        <f t="shared" si="41"/>
        <v>-260276655</v>
      </c>
      <c r="N99" s="19">
        <f t="shared" si="41"/>
        <v>220430003.71848908</v>
      </c>
      <c r="O99" s="19">
        <f t="shared" si="41"/>
        <v>234066512.93044299</v>
      </c>
      <c r="P99" s="19">
        <f t="shared" si="41"/>
        <v>248480303.16747817</v>
      </c>
      <c r="Q99" s="19">
        <f t="shared" si="41"/>
        <v>264489714.1862382</v>
      </c>
      <c r="R99" s="19">
        <f t="shared" si="41"/>
        <v>279819472.17656177</v>
      </c>
      <c r="S99" s="19">
        <f t="shared" si="41"/>
        <v>296841181.09062576</v>
      </c>
      <c r="T99" s="19">
        <f t="shared" si="41"/>
        <v>314833127.41279143</v>
      </c>
      <c r="U99" s="19">
        <f t="shared" si="41"/>
        <v>334816799.92100638</v>
      </c>
      <c r="V99" s="19">
        <f t="shared" si="41"/>
        <v>353952098.71181375</v>
      </c>
      <c r="W99" s="19">
        <f t="shared" si="41"/>
        <v>362661367.33838713</v>
      </c>
      <c r="X99" s="19">
        <f t="shared" si="41"/>
        <v>397657730.27667516</v>
      </c>
      <c r="Y99" s="19">
        <f t="shared" si="41"/>
        <v>422602256.12135649</v>
      </c>
      <c r="Z99" s="19">
        <f t="shared" si="41"/>
        <v>446487803.436885</v>
      </c>
      <c r="AA99" s="19">
        <f t="shared" si="41"/>
        <v>473009607.23278743</v>
      </c>
      <c r="AB99" s="19">
        <f t="shared" si="41"/>
        <v>501043153.84505624</v>
      </c>
      <c r="AC99" s="6" t="s">
        <v>3</v>
      </c>
    </row>
    <row r="100" spans="2:29" s="27" customFormat="1" ht="13">
      <c r="C100" s="14"/>
      <c r="E100" s="52"/>
      <c r="F100" s="20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6" t="s">
        <v>3</v>
      </c>
    </row>
    <row r="101" spans="2:29" s="6" customFormat="1" ht="13">
      <c r="B101" s="6" t="s">
        <v>71</v>
      </c>
      <c r="C101" s="14" t="s">
        <v>15</v>
      </c>
      <c r="D101" s="14" t="s">
        <v>10</v>
      </c>
      <c r="F101" s="20">
        <f>SUM(I101:AB101)</f>
        <v>0</v>
      </c>
      <c r="I101" s="18">
        <f>I58</f>
        <v>0</v>
      </c>
      <c r="J101" s="18">
        <f t="shared" ref="J101:AB101" si="42">J58</f>
        <v>0</v>
      </c>
      <c r="K101" s="18">
        <f t="shared" si="42"/>
        <v>0</v>
      </c>
      <c r="L101" s="18">
        <f t="shared" si="42"/>
        <v>0</v>
      </c>
      <c r="M101" s="18">
        <f t="shared" si="42"/>
        <v>0</v>
      </c>
      <c r="N101" s="18">
        <f t="shared" si="42"/>
        <v>0</v>
      </c>
      <c r="O101" s="18">
        <f t="shared" si="42"/>
        <v>0</v>
      </c>
      <c r="P101" s="18">
        <f t="shared" si="42"/>
        <v>0</v>
      </c>
      <c r="Q101" s="18">
        <f t="shared" si="42"/>
        <v>0</v>
      </c>
      <c r="R101" s="18">
        <f t="shared" si="42"/>
        <v>0</v>
      </c>
      <c r="S101" s="18">
        <f t="shared" si="42"/>
        <v>0</v>
      </c>
      <c r="T101" s="18">
        <f t="shared" si="42"/>
        <v>0</v>
      </c>
      <c r="U101" s="18">
        <f t="shared" si="42"/>
        <v>0</v>
      </c>
      <c r="V101" s="18">
        <f t="shared" si="42"/>
        <v>0</v>
      </c>
      <c r="W101" s="18">
        <f t="shared" si="42"/>
        <v>0</v>
      </c>
      <c r="X101" s="18">
        <f t="shared" si="42"/>
        <v>0</v>
      </c>
      <c r="Y101" s="18">
        <f t="shared" si="42"/>
        <v>0</v>
      </c>
      <c r="Z101" s="18">
        <f t="shared" si="42"/>
        <v>0</v>
      </c>
      <c r="AA101" s="18">
        <f t="shared" si="42"/>
        <v>0</v>
      </c>
      <c r="AB101" s="18">
        <f t="shared" si="42"/>
        <v>0</v>
      </c>
      <c r="AC101" s="6" t="s">
        <v>3</v>
      </c>
    </row>
    <row r="102" spans="2:29" s="6" customFormat="1" ht="13">
      <c r="B102" s="6" t="s">
        <v>72</v>
      </c>
      <c r="C102" s="14" t="s">
        <v>15</v>
      </c>
      <c r="D102" s="14" t="s">
        <v>10</v>
      </c>
      <c r="F102" s="20">
        <f>SUM(I102:AB102)</f>
        <v>1245792037</v>
      </c>
      <c r="I102" s="81">
        <f t="shared" ref="I102:AB102" si="43">I50</f>
        <v>45792037</v>
      </c>
      <c r="J102" s="81">
        <f t="shared" si="43"/>
        <v>250000000</v>
      </c>
      <c r="K102" s="81">
        <f t="shared" si="43"/>
        <v>358310253</v>
      </c>
      <c r="L102" s="81">
        <f t="shared" si="43"/>
        <v>331413092</v>
      </c>
      <c r="M102" s="81">
        <f t="shared" si="43"/>
        <v>260276655</v>
      </c>
      <c r="N102" s="81">
        <f t="shared" si="43"/>
        <v>0</v>
      </c>
      <c r="O102" s="81">
        <f t="shared" si="43"/>
        <v>0</v>
      </c>
      <c r="P102" s="81">
        <f t="shared" si="43"/>
        <v>0</v>
      </c>
      <c r="Q102" s="81">
        <f t="shared" si="43"/>
        <v>0</v>
      </c>
      <c r="R102" s="81">
        <f t="shared" si="43"/>
        <v>0</v>
      </c>
      <c r="S102" s="81">
        <f t="shared" si="43"/>
        <v>0</v>
      </c>
      <c r="T102" s="81">
        <f t="shared" si="43"/>
        <v>0</v>
      </c>
      <c r="U102" s="81">
        <f t="shared" si="43"/>
        <v>0</v>
      </c>
      <c r="V102" s="81">
        <f t="shared" si="43"/>
        <v>0</v>
      </c>
      <c r="W102" s="81">
        <f t="shared" si="43"/>
        <v>0</v>
      </c>
      <c r="X102" s="81">
        <f t="shared" si="43"/>
        <v>0</v>
      </c>
      <c r="Y102" s="81">
        <f t="shared" si="43"/>
        <v>0</v>
      </c>
      <c r="Z102" s="81">
        <f t="shared" si="43"/>
        <v>0</v>
      </c>
      <c r="AA102" s="81">
        <f t="shared" si="43"/>
        <v>0</v>
      </c>
      <c r="AB102" s="81">
        <f t="shared" si="43"/>
        <v>0</v>
      </c>
      <c r="AC102" s="6" t="s">
        <v>3</v>
      </c>
    </row>
    <row r="103" spans="2:29" s="6" customFormat="1" ht="13">
      <c r="B103" s="6" t="s">
        <v>79</v>
      </c>
      <c r="C103" s="14" t="s">
        <v>15</v>
      </c>
      <c r="E103" s="18"/>
      <c r="F103" s="20">
        <f>SUM(I103:AB103)</f>
        <v>5143183168.5665951</v>
      </c>
      <c r="I103" s="19">
        <f>SUM(I99:I102)</f>
        <v>-8007963</v>
      </c>
      <c r="J103" s="19">
        <f t="shared" ref="J103:AB103" si="44">SUM(J99:J102)</f>
        <v>0</v>
      </c>
      <c r="K103" s="19">
        <f t="shared" si="44"/>
        <v>0</v>
      </c>
      <c r="L103" s="19">
        <f t="shared" si="44"/>
        <v>0</v>
      </c>
      <c r="M103" s="19">
        <f t="shared" si="44"/>
        <v>0</v>
      </c>
      <c r="N103" s="19">
        <f t="shared" si="44"/>
        <v>220430003.71848908</v>
      </c>
      <c r="O103" s="19">
        <f t="shared" si="44"/>
        <v>234066512.93044299</v>
      </c>
      <c r="P103" s="19">
        <f t="shared" si="44"/>
        <v>248480303.16747817</v>
      </c>
      <c r="Q103" s="19">
        <f t="shared" si="44"/>
        <v>264489714.1862382</v>
      </c>
      <c r="R103" s="19">
        <f t="shared" si="44"/>
        <v>279819472.17656177</v>
      </c>
      <c r="S103" s="19">
        <f t="shared" si="44"/>
        <v>296841181.09062576</v>
      </c>
      <c r="T103" s="19">
        <f t="shared" si="44"/>
        <v>314833127.41279143</v>
      </c>
      <c r="U103" s="19">
        <f t="shared" si="44"/>
        <v>334816799.92100638</v>
      </c>
      <c r="V103" s="19">
        <f t="shared" si="44"/>
        <v>353952098.71181375</v>
      </c>
      <c r="W103" s="19">
        <f t="shared" si="44"/>
        <v>362661367.33838713</v>
      </c>
      <c r="X103" s="19">
        <f t="shared" si="44"/>
        <v>397657730.27667516</v>
      </c>
      <c r="Y103" s="19">
        <f t="shared" si="44"/>
        <v>422602256.12135649</v>
      </c>
      <c r="Z103" s="19">
        <f t="shared" si="44"/>
        <v>446487803.436885</v>
      </c>
      <c r="AA103" s="19">
        <f t="shared" si="44"/>
        <v>473009607.23278743</v>
      </c>
      <c r="AB103" s="19">
        <f t="shared" si="44"/>
        <v>501043153.84505624</v>
      </c>
      <c r="AC103" s="6" t="s">
        <v>3</v>
      </c>
    </row>
    <row r="104" spans="2:29" s="27" customFormat="1" ht="13">
      <c r="C104" s="14"/>
      <c r="E104" s="52"/>
      <c r="F104" s="20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6" t="s">
        <v>3</v>
      </c>
    </row>
    <row r="105" spans="2:29" s="6" customFormat="1" ht="13">
      <c r="B105" s="6" t="str">
        <f>B103</f>
        <v>Net Project Cashflows - Incl. Drawdowns on Contributions</v>
      </c>
      <c r="C105" s="14" t="s">
        <v>15</v>
      </c>
      <c r="D105" s="14" t="s">
        <v>10</v>
      </c>
      <c r="F105" s="20">
        <f>SUM(I105:AB105)</f>
        <v>8007963</v>
      </c>
      <c r="I105" s="17">
        <f>ABS(IF(I103&gt;=0,0,SUM(I99:I102)))</f>
        <v>8007963</v>
      </c>
      <c r="J105" s="17">
        <f t="shared" ref="J105:AB105" si="45">ABS(IF(J103&gt;=0,0,SUM(J99:J102)))</f>
        <v>0</v>
      </c>
      <c r="K105" s="17">
        <f t="shared" si="45"/>
        <v>0</v>
      </c>
      <c r="L105" s="17">
        <f t="shared" si="45"/>
        <v>0</v>
      </c>
      <c r="M105" s="17">
        <f t="shared" si="45"/>
        <v>0</v>
      </c>
      <c r="N105" s="17">
        <f t="shared" si="45"/>
        <v>0</v>
      </c>
      <c r="O105" s="17">
        <f t="shared" si="45"/>
        <v>0</v>
      </c>
      <c r="P105" s="17">
        <f t="shared" si="45"/>
        <v>0</v>
      </c>
      <c r="Q105" s="17">
        <f t="shared" si="45"/>
        <v>0</v>
      </c>
      <c r="R105" s="17">
        <f t="shared" si="45"/>
        <v>0</v>
      </c>
      <c r="S105" s="17">
        <f t="shared" si="45"/>
        <v>0</v>
      </c>
      <c r="T105" s="17">
        <f t="shared" si="45"/>
        <v>0</v>
      </c>
      <c r="U105" s="17">
        <f t="shared" si="45"/>
        <v>0</v>
      </c>
      <c r="V105" s="17">
        <f t="shared" si="45"/>
        <v>0</v>
      </c>
      <c r="W105" s="17">
        <f t="shared" si="45"/>
        <v>0</v>
      </c>
      <c r="X105" s="17">
        <f t="shared" si="45"/>
        <v>0</v>
      </c>
      <c r="Y105" s="17">
        <f t="shared" si="45"/>
        <v>0</v>
      </c>
      <c r="Z105" s="17">
        <f t="shared" si="45"/>
        <v>0</v>
      </c>
      <c r="AA105" s="17">
        <f t="shared" si="45"/>
        <v>0</v>
      </c>
      <c r="AB105" s="17">
        <f t="shared" si="45"/>
        <v>0</v>
      </c>
      <c r="AC105" s="6" t="s">
        <v>3</v>
      </c>
    </row>
    <row r="106" spans="2:29" s="6" customFormat="1" ht="13.5" thickBot="1">
      <c r="C106" s="14"/>
      <c r="I106" s="75"/>
      <c r="AC106" s="6" t="s">
        <v>3</v>
      </c>
    </row>
    <row r="107" spans="2:29" s="6" customFormat="1" ht="13.5" thickBot="1">
      <c r="B107" s="6" t="s">
        <v>81</v>
      </c>
      <c r="C107" s="14" t="s">
        <v>15</v>
      </c>
      <c r="D107" s="14" t="s">
        <v>10</v>
      </c>
      <c r="F107" s="100">
        <f>SUM(I107:K107)</f>
        <v>8007963</v>
      </c>
      <c r="I107" s="82">
        <f>I105</f>
        <v>8007963</v>
      </c>
      <c r="J107" s="82">
        <f t="shared" ref="J107:AA107" si="46">J105</f>
        <v>0</v>
      </c>
      <c r="K107" s="82">
        <f t="shared" si="46"/>
        <v>0</v>
      </c>
      <c r="L107" s="82">
        <f t="shared" si="46"/>
        <v>0</v>
      </c>
      <c r="M107" s="82">
        <f t="shared" si="46"/>
        <v>0</v>
      </c>
      <c r="N107" s="82">
        <f t="shared" si="46"/>
        <v>0</v>
      </c>
      <c r="O107" s="82">
        <f t="shared" si="46"/>
        <v>0</v>
      </c>
      <c r="P107" s="82">
        <f t="shared" si="46"/>
        <v>0</v>
      </c>
      <c r="Q107" s="82">
        <f t="shared" si="46"/>
        <v>0</v>
      </c>
      <c r="R107" s="82">
        <f t="shared" si="46"/>
        <v>0</v>
      </c>
      <c r="S107" s="82">
        <f t="shared" si="46"/>
        <v>0</v>
      </c>
      <c r="T107" s="82">
        <f t="shared" si="46"/>
        <v>0</v>
      </c>
      <c r="U107" s="82">
        <f t="shared" si="46"/>
        <v>0</v>
      </c>
      <c r="V107" s="82">
        <f t="shared" si="46"/>
        <v>0</v>
      </c>
      <c r="W107" s="82">
        <f t="shared" si="46"/>
        <v>0</v>
      </c>
      <c r="X107" s="82">
        <f t="shared" si="46"/>
        <v>0</v>
      </c>
      <c r="Y107" s="82">
        <f t="shared" si="46"/>
        <v>0</v>
      </c>
      <c r="Z107" s="82">
        <f t="shared" si="46"/>
        <v>0</v>
      </c>
      <c r="AA107" s="82">
        <f t="shared" si="46"/>
        <v>0</v>
      </c>
      <c r="AB107" s="82">
        <f>AB105</f>
        <v>0</v>
      </c>
      <c r="AC107" s="6" t="s">
        <v>3</v>
      </c>
    </row>
    <row r="108" spans="2:29" s="6" customFormat="1" ht="13">
      <c r="C108" s="14"/>
      <c r="AC108" s="6" t="s">
        <v>3</v>
      </c>
    </row>
    <row r="109" spans="2:29" s="6" customFormat="1" ht="14.5">
      <c r="B109" s="21" t="s">
        <v>99</v>
      </c>
      <c r="C109" s="55"/>
      <c r="D109" s="21"/>
      <c r="E109" s="21"/>
      <c r="F109" s="59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6" t="s">
        <v>3</v>
      </c>
    </row>
    <row r="110" spans="2:29" s="6" customFormat="1" ht="13">
      <c r="C110" s="14"/>
      <c r="AC110" s="6" t="s">
        <v>3</v>
      </c>
    </row>
    <row r="111" spans="2:29" s="6" customFormat="1" ht="13">
      <c r="B111" s="12" t="s">
        <v>156</v>
      </c>
      <c r="C111" s="28"/>
      <c r="D111" s="2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6" t="s">
        <v>3</v>
      </c>
    </row>
    <row r="112" spans="2:29" s="6" customFormat="1" ht="13">
      <c r="B112" s="6" t="s">
        <v>78</v>
      </c>
      <c r="C112" s="14" t="s">
        <v>15</v>
      </c>
      <c r="D112" s="14" t="s">
        <v>10</v>
      </c>
      <c r="F112" s="20">
        <f>SUM(I112:AB112)</f>
        <v>0</v>
      </c>
      <c r="I112" s="82">
        <f>I66</f>
        <v>0</v>
      </c>
      <c r="J112" s="82">
        <f t="shared" ref="J112:AB112" si="47">J66</f>
        <v>0</v>
      </c>
      <c r="K112" s="82">
        <f t="shared" si="47"/>
        <v>0</v>
      </c>
      <c r="L112" s="82">
        <f t="shared" si="47"/>
        <v>0</v>
      </c>
      <c r="M112" s="82">
        <f t="shared" si="47"/>
        <v>0</v>
      </c>
      <c r="N112" s="82">
        <f t="shared" si="47"/>
        <v>0</v>
      </c>
      <c r="O112" s="82">
        <f t="shared" si="47"/>
        <v>0</v>
      </c>
      <c r="P112" s="82">
        <f t="shared" si="47"/>
        <v>0</v>
      </c>
      <c r="Q112" s="82">
        <f t="shared" si="47"/>
        <v>0</v>
      </c>
      <c r="R112" s="82">
        <f t="shared" si="47"/>
        <v>0</v>
      </c>
      <c r="S112" s="82">
        <f t="shared" si="47"/>
        <v>0</v>
      </c>
      <c r="T112" s="82">
        <f t="shared" si="47"/>
        <v>0</v>
      </c>
      <c r="U112" s="82">
        <f t="shared" si="47"/>
        <v>0</v>
      </c>
      <c r="V112" s="82">
        <f t="shared" si="47"/>
        <v>0</v>
      </c>
      <c r="W112" s="82">
        <f t="shared" si="47"/>
        <v>0</v>
      </c>
      <c r="X112" s="82">
        <f t="shared" si="47"/>
        <v>0</v>
      </c>
      <c r="Y112" s="82">
        <f t="shared" si="47"/>
        <v>0</v>
      </c>
      <c r="Z112" s="82">
        <f t="shared" si="47"/>
        <v>0</v>
      </c>
      <c r="AA112" s="82">
        <f t="shared" si="47"/>
        <v>0</v>
      </c>
      <c r="AB112" s="82">
        <f t="shared" si="47"/>
        <v>0</v>
      </c>
      <c r="AC112" s="6" t="s">
        <v>3</v>
      </c>
    </row>
    <row r="113" spans="2:29" s="6" customFormat="1" ht="13">
      <c r="C113" s="14"/>
      <c r="AC113" s="6" t="s">
        <v>3</v>
      </c>
    </row>
    <row r="114" spans="2:29" s="6" customFormat="1" ht="13">
      <c r="B114" s="12" t="s">
        <v>22</v>
      </c>
      <c r="C114" s="28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6" t="s">
        <v>3</v>
      </c>
    </row>
    <row r="115" spans="2:29" ht="13">
      <c r="AC115" s="6" t="s">
        <v>3</v>
      </c>
    </row>
    <row r="116" spans="2:29" hidden="1"/>
    <row r="117" spans="2:29" hidden="1"/>
    <row r="118" spans="2:29" hidden="1"/>
    <row r="119" spans="2:29" hidden="1"/>
    <row r="120" spans="2:29" hidden="1"/>
    <row r="121" spans="2:29" hidden="1"/>
    <row r="122" spans="2:29" hidden="1"/>
    <row r="123" spans="2:29" hidden="1"/>
    <row r="124" spans="2:29" hidden="1"/>
    <row r="125" spans="2:29" hidden="1"/>
  </sheetData>
  <sheetProtection algorithmName="SHA-512" hashValue="TZa4E3rE0LrA5WpN1N6HOCjKj5e5YpUSZDbN1r7h7jMMjFOiDmT/r9+Fov/Bxbfq99g39YHm2jID3+79rnXIUA==" saltValue="swa2H1ZPcDU1RqTR5VGi4w==" spinCount="100000" sheet="1" objects="1" scenarios="1"/>
  <conditionalFormatting sqref="I27:AB27">
    <cfRule type="cellIs" priority="10" operator="greaterThan">
      <formula>0</formula>
    </cfRule>
  </conditionalFormatting>
  <conditionalFormatting sqref="W27">
    <cfRule type="cellIs" dxfId="6" priority="9" operator="greaterThan">
      <formula>0</formula>
    </cfRule>
  </conditionalFormatting>
  <conditionalFormatting sqref="I33:AB33">
    <cfRule type="cellIs" priority="4" operator="greaterThan">
      <formula>0</formula>
    </cfRule>
  </conditionalFormatting>
  <conditionalFormatting sqref="W33">
    <cfRule type="cellIs" dxfId="5" priority="3" operator="greaterThan">
      <formula>0</formula>
    </cfRule>
  </conditionalFormatting>
  <pageMargins left="0.7" right="0.7" top="0.75" bottom="0.75" header="0.3" footer="0.3"/>
  <pageSetup paperSize="8" scale="44" orientation="landscape" r:id="rId1"/>
  <colBreaks count="1" manualBreakCount="1">
    <brk id="28" max="1048575" man="1"/>
  </colBreaks>
  <ignoredErrors>
    <ignoredError sqref="I77:AB77" formula="1"/>
    <ignoredError sqref="I58:AB5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Y126"/>
  <sheetViews>
    <sheetView showGridLines="0" view="pageBreakPreview" zoomScaleNormal="85" zoomScaleSheetLayoutView="100" workbookViewId="0">
      <selection activeCell="F10" sqref="F10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3.26953125" style="1" bestFit="1" customWidth="1"/>
    <col min="4" max="4" width="9.54296875" style="1" customWidth="1"/>
    <col min="5" max="5" width="10.90625" style="1" bestFit="1" customWidth="1"/>
    <col min="6" max="9" width="11.81640625" style="1" bestFit="1" customWidth="1"/>
    <col min="10" max="14" width="11.36328125" style="1" bestFit="1" customWidth="1"/>
    <col min="15" max="24" width="11.81640625" style="1" bestFit="1" customWidth="1"/>
    <col min="25" max="26" width="9.1796875" style="1" customWidth="1"/>
    <col min="27" max="27" width="0" style="1" hidden="1" customWidth="1"/>
    <col min="28" max="16384" width="0" style="1" hidden="1"/>
  </cols>
  <sheetData>
    <row r="1" spans="2:25"/>
    <row r="2" spans="2:25" ht="17.5" thickBot="1">
      <c r="B2" s="56" t="s">
        <v>88</v>
      </c>
      <c r="D2" s="65" t="s">
        <v>0</v>
      </c>
      <c r="E2" s="2" t="str">
        <f>'Input Sheet Only'!I2</f>
        <v>2020/21</v>
      </c>
      <c r="F2" s="2" t="str">
        <f>'Input Sheet Only'!J2</f>
        <v>2021/22</v>
      </c>
      <c r="G2" s="2" t="str">
        <f>'Input Sheet Only'!K2</f>
        <v>2022/23</v>
      </c>
      <c r="H2" s="2" t="str">
        <f>'Input Sheet Only'!L2</f>
        <v>2023/24</v>
      </c>
      <c r="I2" s="2" t="str">
        <f>'Input Sheet Only'!M2</f>
        <v>2024/25</v>
      </c>
      <c r="J2" s="2" t="str">
        <f>'Input Sheet Only'!N2</f>
        <v>2025/26</v>
      </c>
      <c r="K2" s="2" t="str">
        <f>'Input Sheet Only'!O2</f>
        <v>2026/27</v>
      </c>
      <c r="L2" s="2" t="str">
        <f>'Input Sheet Only'!P2</f>
        <v>2027/28</v>
      </c>
      <c r="M2" s="2" t="str">
        <f>'Input Sheet Only'!Q2</f>
        <v>2028/29</v>
      </c>
      <c r="N2" s="2" t="str">
        <f>'Input Sheet Only'!R2</f>
        <v>2029/30</v>
      </c>
      <c r="O2" s="2" t="str">
        <f>'Input Sheet Only'!S2</f>
        <v>2030/31</v>
      </c>
      <c r="P2" s="2" t="str">
        <f>'Input Sheet Only'!T2</f>
        <v>2031/32</v>
      </c>
      <c r="Q2" s="2" t="str">
        <f>'Input Sheet Only'!U2</f>
        <v>2032/33</v>
      </c>
      <c r="R2" s="2" t="str">
        <f>'Input Sheet Only'!V2</f>
        <v>2033/34</v>
      </c>
      <c r="S2" s="2" t="str">
        <f>'Input Sheet Only'!W2</f>
        <v>2034/35</v>
      </c>
      <c r="T2" s="2" t="str">
        <f>'Input Sheet Only'!X2</f>
        <v>2035/36</v>
      </c>
      <c r="U2" s="2" t="str">
        <f>'Input Sheet Only'!Y2</f>
        <v>2036/37</v>
      </c>
      <c r="V2" s="2" t="str">
        <f>'Input Sheet Only'!Z2</f>
        <v>2037/38</v>
      </c>
      <c r="W2" s="2" t="str">
        <f>'Input Sheet Only'!AA2</f>
        <v>2038/39</v>
      </c>
      <c r="X2" s="2" t="str">
        <f>'Input Sheet Only'!AB2</f>
        <v>2039/40</v>
      </c>
      <c r="Y2" s="6"/>
    </row>
    <row r="3" spans="2:25" ht="13.5" thickTop="1">
      <c r="B3" s="4"/>
      <c r="D3" s="6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6"/>
    </row>
    <row r="4" spans="2:25" ht="13">
      <c r="B4" s="61" t="s">
        <v>155</v>
      </c>
      <c r="C4" s="72"/>
      <c r="D4" s="65" t="s">
        <v>86</v>
      </c>
      <c r="E4" s="1">
        <f>'Input Sheet Only'!I8</f>
        <v>1</v>
      </c>
      <c r="F4" s="1">
        <f>'Input Sheet Only'!J8</f>
        <v>2</v>
      </c>
      <c r="G4" s="1">
        <f>'Input Sheet Only'!K8</f>
        <v>3</v>
      </c>
      <c r="H4" s="1">
        <f>'Input Sheet Only'!L8</f>
        <v>4</v>
      </c>
      <c r="I4" s="1">
        <f>'Input Sheet Only'!M8</f>
        <v>5</v>
      </c>
      <c r="J4" s="1">
        <f>'Input Sheet Only'!N8</f>
        <v>6</v>
      </c>
      <c r="K4" s="1">
        <f>'Input Sheet Only'!O8</f>
        <v>7</v>
      </c>
      <c r="L4" s="1">
        <f>'Input Sheet Only'!P8</f>
        <v>8</v>
      </c>
      <c r="M4" s="1">
        <f>'Input Sheet Only'!Q8</f>
        <v>9</v>
      </c>
      <c r="N4" s="1">
        <f>'Input Sheet Only'!R8</f>
        <v>10</v>
      </c>
      <c r="O4" s="1">
        <f>'Input Sheet Only'!S8</f>
        <v>11</v>
      </c>
      <c r="P4" s="1">
        <f>'Input Sheet Only'!T8</f>
        <v>12</v>
      </c>
      <c r="Q4" s="1">
        <f>'Input Sheet Only'!U8</f>
        <v>13</v>
      </c>
      <c r="R4" s="1">
        <f>'Input Sheet Only'!V8</f>
        <v>14</v>
      </c>
      <c r="S4" s="1">
        <f>'Input Sheet Only'!W8</f>
        <v>15</v>
      </c>
      <c r="T4" s="1">
        <f>'Input Sheet Only'!X8</f>
        <v>16</v>
      </c>
      <c r="U4" s="1">
        <f>'Input Sheet Only'!Y8</f>
        <v>17</v>
      </c>
      <c r="V4" s="1">
        <f>'Input Sheet Only'!Z8</f>
        <v>18</v>
      </c>
      <c r="W4" s="1">
        <f>'Input Sheet Only'!AA8</f>
        <v>19</v>
      </c>
      <c r="X4" s="1">
        <f>'Input Sheet Only'!AB8</f>
        <v>20</v>
      </c>
      <c r="Y4" s="6"/>
    </row>
    <row r="5" spans="2:25" s="6" customFormat="1" ht="14.5">
      <c r="B5" s="21" t="s">
        <v>34</v>
      </c>
      <c r="C5" s="59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5" s="6" customFormat="1" ht="13"/>
    <row r="7" spans="2:25" s="6" customFormat="1" ht="13.5" thickBot="1">
      <c r="B7" s="73" t="s">
        <v>65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2:25" s="63" customFormat="1" ht="13">
      <c r="B8" s="63" t="str">
        <f>'Input Sheet Only'!B17</f>
        <v>Dam Construction Costs</v>
      </c>
      <c r="E8" s="66">
        <f>'Input Sheet Only'!I17</f>
        <v>0</v>
      </c>
      <c r="F8" s="67">
        <f>'Input Sheet Only'!J17</f>
        <v>0</v>
      </c>
      <c r="G8" s="68">
        <f>'Input Sheet Only'!K17</f>
        <v>0</v>
      </c>
      <c r="H8" s="64">
        <f>'Input Sheet Only'!L17</f>
        <v>0</v>
      </c>
      <c r="I8" s="64">
        <f>'Input Sheet Only'!M17</f>
        <v>0</v>
      </c>
      <c r="J8" s="64">
        <f>'Input Sheet Only'!N17</f>
        <v>0</v>
      </c>
      <c r="K8" s="64">
        <f>'Input Sheet Only'!O17</f>
        <v>0</v>
      </c>
      <c r="L8" s="64">
        <f>'Input Sheet Only'!P17</f>
        <v>0</v>
      </c>
      <c r="M8" s="64">
        <f>'Input Sheet Only'!Q17</f>
        <v>0</v>
      </c>
      <c r="N8" s="64">
        <f>'Input Sheet Only'!R17</f>
        <v>0</v>
      </c>
      <c r="O8" s="64">
        <f>'Input Sheet Only'!S17</f>
        <v>0</v>
      </c>
      <c r="P8" s="64">
        <f>'Input Sheet Only'!T17</f>
        <v>0</v>
      </c>
      <c r="Q8" s="64">
        <f>'Input Sheet Only'!U17</f>
        <v>0</v>
      </c>
      <c r="R8" s="64">
        <f>'Input Sheet Only'!V17</f>
        <v>0</v>
      </c>
      <c r="S8" s="64">
        <f>'Input Sheet Only'!W17</f>
        <v>0</v>
      </c>
      <c r="T8" s="64">
        <f>'Input Sheet Only'!X17</f>
        <v>0</v>
      </c>
      <c r="U8" s="64">
        <f>'Input Sheet Only'!Y17</f>
        <v>0</v>
      </c>
      <c r="V8" s="64">
        <f>'Input Sheet Only'!Z17</f>
        <v>0</v>
      </c>
      <c r="W8" s="64">
        <f>'Input Sheet Only'!AA17</f>
        <v>0</v>
      </c>
      <c r="X8" s="64">
        <f>'Input Sheet Only'!AB17</f>
        <v>0</v>
      </c>
    </row>
    <row r="9" spans="2:25" s="63" customFormat="1" ht="13">
      <c r="B9" s="63" t="str">
        <f>'Input Sheet Only'!B18</f>
        <v>Pipeline: Bulk Distribution Construction Costs</v>
      </c>
      <c r="E9" s="69">
        <f>'Input Sheet Only'!I18</f>
        <v>53800000</v>
      </c>
      <c r="F9" s="70">
        <f>'Input Sheet Only'!J18</f>
        <v>250000000</v>
      </c>
      <c r="G9" s="71">
        <f>'Input Sheet Only'!K18</f>
        <v>358310253</v>
      </c>
      <c r="H9" s="64">
        <f>'Input Sheet Only'!L18</f>
        <v>331413092</v>
      </c>
      <c r="I9" s="64">
        <f>'Input Sheet Only'!M18</f>
        <v>260276655</v>
      </c>
      <c r="J9" s="64">
        <f>'Input Sheet Only'!N18</f>
        <v>0</v>
      </c>
      <c r="K9" s="64">
        <f>'Input Sheet Only'!O18</f>
        <v>0</v>
      </c>
      <c r="L9" s="64">
        <f>'Input Sheet Only'!P18</f>
        <v>0</v>
      </c>
      <c r="M9" s="64">
        <f>'Input Sheet Only'!Q18</f>
        <v>0</v>
      </c>
      <c r="N9" s="64">
        <f>'Input Sheet Only'!R18</f>
        <v>0</v>
      </c>
      <c r="O9" s="64">
        <f>'Input Sheet Only'!S18</f>
        <v>0</v>
      </c>
      <c r="P9" s="64">
        <f>'Input Sheet Only'!T18</f>
        <v>0</v>
      </c>
      <c r="Q9" s="64">
        <f>'Input Sheet Only'!U18</f>
        <v>0</v>
      </c>
      <c r="R9" s="64">
        <f>'Input Sheet Only'!V18</f>
        <v>0</v>
      </c>
      <c r="S9" s="64">
        <f>'Input Sheet Only'!W18</f>
        <v>0</v>
      </c>
      <c r="T9" s="64">
        <f>'Input Sheet Only'!X18</f>
        <v>0</v>
      </c>
      <c r="U9" s="64">
        <f>'Input Sheet Only'!Y18</f>
        <v>0</v>
      </c>
      <c r="V9" s="64">
        <f>'Input Sheet Only'!Z18</f>
        <v>0</v>
      </c>
      <c r="W9" s="64">
        <f>'Input Sheet Only'!AA18</f>
        <v>0</v>
      </c>
      <c r="X9" s="64">
        <f>'Input Sheet Only'!AB18</f>
        <v>0</v>
      </c>
    </row>
    <row r="10" spans="2:25" s="63" customFormat="1" ht="13">
      <c r="B10" s="63" t="str">
        <f>'Input Sheet Only'!B19</f>
        <v>Pipeline: Secondary Distribution Construction Costs</v>
      </c>
      <c r="E10" s="69">
        <f>'Input Sheet Only'!I19</f>
        <v>0</v>
      </c>
      <c r="F10" s="70">
        <f>'Input Sheet Only'!J19</f>
        <v>0</v>
      </c>
      <c r="G10" s="71">
        <f>'Input Sheet Only'!K19</f>
        <v>0</v>
      </c>
      <c r="H10" s="64">
        <f>'Input Sheet Only'!L19</f>
        <v>0</v>
      </c>
      <c r="I10" s="64">
        <f>'Input Sheet Only'!M19</f>
        <v>0</v>
      </c>
      <c r="J10" s="64">
        <f>'Input Sheet Only'!N19</f>
        <v>0</v>
      </c>
      <c r="K10" s="64">
        <f>'Input Sheet Only'!O19</f>
        <v>0</v>
      </c>
      <c r="L10" s="64">
        <f>'Input Sheet Only'!P19</f>
        <v>0</v>
      </c>
      <c r="M10" s="64">
        <f>'Input Sheet Only'!Q19</f>
        <v>0</v>
      </c>
      <c r="N10" s="64">
        <f>'Input Sheet Only'!R19</f>
        <v>0</v>
      </c>
      <c r="O10" s="64">
        <f>'Input Sheet Only'!S19</f>
        <v>0</v>
      </c>
      <c r="P10" s="64">
        <f>'Input Sheet Only'!T19</f>
        <v>0</v>
      </c>
      <c r="Q10" s="64">
        <f>'Input Sheet Only'!U19</f>
        <v>0</v>
      </c>
      <c r="R10" s="64">
        <f>'Input Sheet Only'!V19</f>
        <v>0</v>
      </c>
      <c r="S10" s="64">
        <f>'Input Sheet Only'!W19</f>
        <v>0</v>
      </c>
      <c r="T10" s="64">
        <f>'Input Sheet Only'!X19</f>
        <v>0</v>
      </c>
      <c r="U10" s="64">
        <f>'Input Sheet Only'!Y19</f>
        <v>0</v>
      </c>
      <c r="V10" s="64">
        <f>'Input Sheet Only'!Z19</f>
        <v>0</v>
      </c>
      <c r="W10" s="64">
        <f>'Input Sheet Only'!AA19</f>
        <v>0</v>
      </c>
      <c r="X10" s="64">
        <f>'Input Sheet Only'!AB19</f>
        <v>0</v>
      </c>
    </row>
    <row r="11" spans="2:25" s="63" customFormat="1" ht="13">
      <c r="B11" s="63" t="str">
        <f>'Input Sheet Only'!B20</f>
        <v>Reticulation Infrastructure Costs</v>
      </c>
      <c r="E11" s="69">
        <f>'Input Sheet Only'!I20</f>
        <v>0</v>
      </c>
      <c r="F11" s="70">
        <f>'Input Sheet Only'!J20</f>
        <v>0</v>
      </c>
      <c r="G11" s="71">
        <f>'Input Sheet Only'!K20</f>
        <v>0</v>
      </c>
      <c r="H11" s="64">
        <f>'Input Sheet Only'!L20</f>
        <v>0</v>
      </c>
      <c r="I11" s="64">
        <f>'Input Sheet Only'!M20</f>
        <v>0</v>
      </c>
      <c r="J11" s="64">
        <f>'Input Sheet Only'!N20</f>
        <v>0</v>
      </c>
      <c r="K11" s="64">
        <f>'Input Sheet Only'!O20</f>
        <v>0</v>
      </c>
      <c r="L11" s="64">
        <f>'Input Sheet Only'!P20</f>
        <v>0</v>
      </c>
      <c r="M11" s="64">
        <f>'Input Sheet Only'!Q20</f>
        <v>0</v>
      </c>
      <c r="N11" s="64">
        <f>'Input Sheet Only'!R20</f>
        <v>0</v>
      </c>
      <c r="O11" s="64">
        <f>'Input Sheet Only'!S20</f>
        <v>0</v>
      </c>
      <c r="P11" s="64">
        <f>'Input Sheet Only'!T20</f>
        <v>0</v>
      </c>
      <c r="Q11" s="64">
        <f>'Input Sheet Only'!U20</f>
        <v>0</v>
      </c>
      <c r="R11" s="64">
        <f>'Input Sheet Only'!V20</f>
        <v>0</v>
      </c>
      <c r="S11" s="64">
        <f>'Input Sheet Only'!W20</f>
        <v>0</v>
      </c>
      <c r="T11" s="64">
        <f>'Input Sheet Only'!X20</f>
        <v>0</v>
      </c>
      <c r="U11" s="64">
        <f>'Input Sheet Only'!Y20</f>
        <v>0</v>
      </c>
      <c r="V11" s="64">
        <f>'Input Sheet Only'!Z20</f>
        <v>0</v>
      </c>
      <c r="W11" s="64">
        <f>'Input Sheet Only'!AA20</f>
        <v>0</v>
      </c>
      <c r="X11" s="64">
        <f>'Input Sheet Only'!AB20</f>
        <v>0</v>
      </c>
    </row>
    <row r="12" spans="2:25" s="63" customFormat="1" ht="13">
      <c r="B12" s="63" t="str">
        <f>'Input Sheet Only'!B21</f>
        <v>Enabling Infrastructure Costs</v>
      </c>
      <c r="E12" s="69">
        <f>'Input Sheet Only'!I21</f>
        <v>0</v>
      </c>
      <c r="F12" s="70">
        <f>'Input Sheet Only'!J21</f>
        <v>0</v>
      </c>
      <c r="G12" s="71">
        <f>'Input Sheet Only'!K21</f>
        <v>0</v>
      </c>
      <c r="H12" s="64">
        <f>'Input Sheet Only'!L21</f>
        <v>0</v>
      </c>
      <c r="I12" s="64">
        <f>'Input Sheet Only'!M21</f>
        <v>0</v>
      </c>
      <c r="J12" s="64">
        <f>'Input Sheet Only'!N21</f>
        <v>0</v>
      </c>
      <c r="K12" s="64">
        <f>'Input Sheet Only'!O21</f>
        <v>0</v>
      </c>
      <c r="L12" s="64">
        <f>'Input Sheet Only'!P21</f>
        <v>0</v>
      </c>
      <c r="M12" s="64">
        <f>'Input Sheet Only'!Q21</f>
        <v>0</v>
      </c>
      <c r="N12" s="64">
        <f>'Input Sheet Only'!R21</f>
        <v>0</v>
      </c>
      <c r="O12" s="64">
        <f>'Input Sheet Only'!S21</f>
        <v>0</v>
      </c>
      <c r="P12" s="64">
        <f>'Input Sheet Only'!T21</f>
        <v>0</v>
      </c>
      <c r="Q12" s="64">
        <f>'Input Sheet Only'!U21</f>
        <v>0</v>
      </c>
      <c r="R12" s="64">
        <f>'Input Sheet Only'!V21</f>
        <v>0</v>
      </c>
      <c r="S12" s="64">
        <f>'Input Sheet Only'!W21</f>
        <v>0</v>
      </c>
      <c r="T12" s="64">
        <f>'Input Sheet Only'!X21</f>
        <v>0</v>
      </c>
      <c r="U12" s="64">
        <f>'Input Sheet Only'!Y21</f>
        <v>0</v>
      </c>
      <c r="V12" s="64">
        <f>'Input Sheet Only'!Z21</f>
        <v>0</v>
      </c>
      <c r="W12" s="64">
        <f>'Input Sheet Only'!AA21</f>
        <v>0</v>
      </c>
      <c r="X12" s="64">
        <f>'Input Sheet Only'!AB21</f>
        <v>0</v>
      </c>
    </row>
    <row r="13" spans="2:25" s="63" customFormat="1" ht="13">
      <c r="B13" s="63" t="str">
        <f>'Input Sheet Only'!B22</f>
        <v>Other Construction Costs [Specify]</v>
      </c>
      <c r="E13" s="69">
        <f>'Input Sheet Only'!I22</f>
        <v>0</v>
      </c>
      <c r="F13" s="70">
        <f>'Input Sheet Only'!J22</f>
        <v>0</v>
      </c>
      <c r="G13" s="71">
        <f>'Input Sheet Only'!K22</f>
        <v>0</v>
      </c>
      <c r="H13" s="64">
        <f>'Input Sheet Only'!L22</f>
        <v>0</v>
      </c>
      <c r="I13" s="64">
        <f>'Input Sheet Only'!M22</f>
        <v>0</v>
      </c>
      <c r="J13" s="64">
        <f>'Input Sheet Only'!N22</f>
        <v>0</v>
      </c>
      <c r="K13" s="64">
        <f>'Input Sheet Only'!O22</f>
        <v>0</v>
      </c>
      <c r="L13" s="64">
        <f>'Input Sheet Only'!P22</f>
        <v>0</v>
      </c>
      <c r="M13" s="64">
        <f>'Input Sheet Only'!Q22</f>
        <v>0</v>
      </c>
      <c r="N13" s="64">
        <f>'Input Sheet Only'!R22</f>
        <v>0</v>
      </c>
      <c r="O13" s="64">
        <f>'Input Sheet Only'!S22</f>
        <v>0</v>
      </c>
      <c r="P13" s="64">
        <f>'Input Sheet Only'!T22</f>
        <v>0</v>
      </c>
      <c r="Q13" s="64">
        <f>'Input Sheet Only'!U22</f>
        <v>0</v>
      </c>
      <c r="R13" s="64">
        <f>'Input Sheet Only'!V22</f>
        <v>0</v>
      </c>
      <c r="S13" s="64">
        <f>'Input Sheet Only'!W22</f>
        <v>0</v>
      </c>
      <c r="T13" s="64">
        <f>'Input Sheet Only'!X22</f>
        <v>0</v>
      </c>
      <c r="U13" s="64">
        <f>'Input Sheet Only'!Y22</f>
        <v>0</v>
      </c>
      <c r="V13" s="64">
        <f>'Input Sheet Only'!Z22</f>
        <v>0</v>
      </c>
      <c r="W13" s="64">
        <f>'Input Sheet Only'!AA22</f>
        <v>0</v>
      </c>
      <c r="X13" s="64">
        <f>'Input Sheet Only'!AB22</f>
        <v>0</v>
      </c>
    </row>
    <row r="14" spans="2:25" s="6" customFormat="1" ht="13.5" thickBot="1">
      <c r="B14" s="32" t="s">
        <v>47</v>
      </c>
      <c r="C14" s="20">
        <f>SUM(E14:X14)</f>
        <v>1253800000</v>
      </c>
      <c r="E14" s="41">
        <f>SUM(E8:E13)</f>
        <v>53800000</v>
      </c>
      <c r="F14" s="42">
        <f>SUM(F8:F13)</f>
        <v>250000000</v>
      </c>
      <c r="G14" s="43">
        <f>SUM(G8:G13)</f>
        <v>358310253</v>
      </c>
      <c r="H14" s="17">
        <f>SUM(H8:H13)</f>
        <v>331413092</v>
      </c>
      <c r="I14" s="17">
        <f>SUM(I8:I13)</f>
        <v>260276655</v>
      </c>
      <c r="J14" s="17">
        <f t="shared" ref="J14:X14" si="0">SUM(J8:J13)</f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  <c r="S14" s="17">
        <f t="shared" si="0"/>
        <v>0</v>
      </c>
      <c r="T14" s="17">
        <f t="shared" si="0"/>
        <v>0</v>
      </c>
      <c r="U14" s="17">
        <f t="shared" si="0"/>
        <v>0</v>
      </c>
      <c r="V14" s="17">
        <f t="shared" si="0"/>
        <v>0</v>
      </c>
      <c r="W14" s="17">
        <f t="shared" si="0"/>
        <v>0</v>
      </c>
      <c r="X14" s="17">
        <f t="shared" si="0"/>
        <v>0</v>
      </c>
    </row>
    <row r="15" spans="2:25" s="6" customFormat="1" ht="13"/>
    <row r="16" spans="2:25" s="6" customFormat="1" ht="13">
      <c r="B16" s="73" t="s">
        <v>66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2:24" s="6" customFormat="1" ht="13.5" thickBot="1">
      <c r="B17" s="6" t="s">
        <v>67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2:24" s="6" customFormat="1" ht="13">
      <c r="B18" s="6" t="s">
        <v>68</v>
      </c>
      <c r="E18" s="44">
        <f>'Input Sheet Only'!I27</f>
        <v>0</v>
      </c>
      <c r="F18" s="45">
        <f>'Input Sheet Only'!J27</f>
        <v>0</v>
      </c>
      <c r="G18" s="46">
        <f>'Input Sheet Only'!K27</f>
        <v>0</v>
      </c>
      <c r="H18" s="18">
        <f>'Input Sheet Only'!L27</f>
        <v>0</v>
      </c>
      <c r="I18" s="18">
        <f>'Input Sheet Only'!M27</f>
        <v>0</v>
      </c>
      <c r="J18" s="18">
        <f>'Input Sheet Only'!N27</f>
        <v>0</v>
      </c>
      <c r="K18" s="18">
        <f>'Input Sheet Only'!O27</f>
        <v>0</v>
      </c>
      <c r="L18" s="18">
        <f>'Input Sheet Only'!P27</f>
        <v>0</v>
      </c>
      <c r="M18" s="18">
        <f>'Input Sheet Only'!Q27</f>
        <v>0</v>
      </c>
      <c r="N18" s="18">
        <f>'Input Sheet Only'!R27</f>
        <v>0</v>
      </c>
      <c r="O18" s="18">
        <f>'Input Sheet Only'!S27</f>
        <v>0</v>
      </c>
      <c r="P18" s="18">
        <f>'Input Sheet Only'!T27</f>
        <v>0</v>
      </c>
      <c r="Q18" s="18">
        <f>'Input Sheet Only'!U27</f>
        <v>0</v>
      </c>
      <c r="R18" s="18">
        <f>'Input Sheet Only'!V27</f>
        <v>0</v>
      </c>
      <c r="S18" s="18">
        <f>'Input Sheet Only'!W27</f>
        <v>12538000</v>
      </c>
      <c r="T18" s="18">
        <f>'Input Sheet Only'!X27</f>
        <v>0</v>
      </c>
      <c r="U18" s="18">
        <f>'Input Sheet Only'!Y27</f>
        <v>0</v>
      </c>
      <c r="V18" s="18">
        <f>'Input Sheet Only'!Z27</f>
        <v>0</v>
      </c>
      <c r="W18" s="18">
        <f>'Input Sheet Only'!AA27</f>
        <v>0</v>
      </c>
      <c r="X18" s="18">
        <f>'Input Sheet Only'!AB27</f>
        <v>0</v>
      </c>
    </row>
    <row r="19" spans="2:24" s="6" customFormat="1" ht="13.5" thickBot="1">
      <c r="B19" s="57" t="s">
        <v>42</v>
      </c>
      <c r="C19" s="20">
        <f>SUM(E19:X19)</f>
        <v>1266338000</v>
      </c>
      <c r="E19" s="41">
        <f>E14+E18</f>
        <v>53800000</v>
      </c>
      <c r="F19" s="42">
        <f t="shared" ref="F19:X19" si="1">F14+F18</f>
        <v>250000000</v>
      </c>
      <c r="G19" s="43">
        <f t="shared" si="1"/>
        <v>358310253</v>
      </c>
      <c r="H19" s="17">
        <f t="shared" si="1"/>
        <v>331413092</v>
      </c>
      <c r="I19" s="17">
        <f t="shared" si="1"/>
        <v>260276655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7">
        <f t="shared" si="1"/>
        <v>0</v>
      </c>
      <c r="R19" s="17">
        <f t="shared" si="1"/>
        <v>0</v>
      </c>
      <c r="S19" s="17">
        <f t="shared" si="1"/>
        <v>12538000</v>
      </c>
      <c r="T19" s="17">
        <f t="shared" si="1"/>
        <v>0</v>
      </c>
      <c r="U19" s="17">
        <f t="shared" si="1"/>
        <v>0</v>
      </c>
      <c r="V19" s="17">
        <f t="shared" si="1"/>
        <v>0</v>
      </c>
      <c r="W19" s="17">
        <f t="shared" si="1"/>
        <v>0</v>
      </c>
      <c r="X19" s="17">
        <f t="shared" si="1"/>
        <v>0</v>
      </c>
    </row>
    <row r="20" spans="2:24" s="6" customFormat="1" ht="13"/>
    <row r="21" spans="2:24" s="6" customFormat="1" ht="13">
      <c r="B21" s="6" t="s">
        <v>69</v>
      </c>
      <c r="C21" s="20">
        <f>SUM(E21:X21)</f>
        <v>662110253</v>
      </c>
      <c r="E21" s="17">
        <f>E19</f>
        <v>53800000</v>
      </c>
      <c r="F21" s="17">
        <f t="shared" ref="F21:G21" si="2">F19</f>
        <v>250000000</v>
      </c>
      <c r="G21" s="17">
        <f t="shared" si="2"/>
        <v>358310253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</row>
    <row r="22" spans="2:24" s="6" customFormat="1" ht="13"/>
    <row r="23" spans="2:24" s="6" customFormat="1" ht="13.5" thickBot="1">
      <c r="B23" s="73" t="s">
        <v>41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2:24" s="6" customFormat="1" ht="13">
      <c r="B24" s="6" t="str">
        <f>'Input Sheet Only'!B33</f>
        <v>Variable O&amp;M Costs [% of Revenue]</v>
      </c>
      <c r="E24" s="44">
        <f>'Input Sheet Only'!I33</f>
        <v>0</v>
      </c>
      <c r="F24" s="45">
        <f>'Input Sheet Only'!J33</f>
        <v>0</v>
      </c>
      <c r="G24" s="46">
        <f>'Input Sheet Only'!K33</f>
        <v>0</v>
      </c>
      <c r="H24" s="18">
        <f>'Input Sheet Only'!L33</f>
        <v>0</v>
      </c>
      <c r="I24" s="18">
        <f>'Input Sheet Only'!M33</f>
        <v>0</v>
      </c>
      <c r="J24" s="18">
        <f>'Input Sheet Only'!N33</f>
        <v>42218294.773851015</v>
      </c>
      <c r="K24" s="18">
        <f>'Input Sheet Only'!O33</f>
        <v>44624737.575960524</v>
      </c>
      <c r="L24" s="18">
        <f>'Input Sheet Only'!P33</f>
        <v>47168347.617790259</v>
      </c>
      <c r="M24" s="18">
        <f>'Input Sheet Only'!Q33</f>
        <v>49993537.797571443</v>
      </c>
      <c r="N24" s="18">
        <f>'Input Sheet Only'!R33</f>
        <v>52698789.207628548</v>
      </c>
      <c r="O24" s="18">
        <f>'Input Sheet Only'!S33</f>
        <v>55702620.192463376</v>
      </c>
      <c r="P24" s="18">
        <f>'Input Sheet Only'!T33</f>
        <v>58877669.543433778</v>
      </c>
      <c r="Q24" s="18">
        <f>'Input Sheet Only'!U33</f>
        <v>62404199.986059949</v>
      </c>
      <c r="R24" s="18">
        <f>'Input Sheet Only'!V33</f>
        <v>65781017.41973184</v>
      </c>
      <c r="S24" s="18">
        <f>'Input Sheet Only'!W33</f>
        <v>69530535.412656546</v>
      </c>
      <c r="T24" s="18">
        <f>'Input Sheet Only'!X33</f>
        <v>73493775.931177974</v>
      </c>
      <c r="U24" s="18">
        <f>'Input Sheet Only'!Y33</f>
        <v>77895751.08023937</v>
      </c>
      <c r="V24" s="18">
        <f>'Input Sheet Only'!Z33</f>
        <v>82110847.665332645</v>
      </c>
      <c r="W24" s="18">
        <f>'Input Sheet Only'!AA33</f>
        <v>86791165.982256606</v>
      </c>
      <c r="X24" s="18">
        <f>'Input Sheet Only'!AB33</f>
        <v>91738262.443245217</v>
      </c>
    </row>
    <row r="25" spans="2:24" s="6" customFormat="1" ht="13">
      <c r="B25" s="6" t="str">
        <f>'Input Sheet Only'!B34</f>
        <v>Fixed Maintenance Costs [% of Capex]</v>
      </c>
      <c r="E25" s="47">
        <f>'Input Sheet Only'!I34</f>
        <v>0</v>
      </c>
      <c r="F25" s="48">
        <f>'Input Sheet Only'!J34</f>
        <v>0</v>
      </c>
      <c r="G25" s="49">
        <f>'Input Sheet Only'!K34</f>
        <v>0</v>
      </c>
      <c r="H25" s="18">
        <f>'Input Sheet Only'!L34</f>
        <v>0</v>
      </c>
      <c r="I25" s="18">
        <f>'Input Sheet Only'!M34</f>
        <v>0</v>
      </c>
      <c r="J25" s="18">
        <f>'Input Sheet Only'!N34</f>
        <v>12538000</v>
      </c>
      <c r="K25" s="18">
        <f>'Input Sheet Only'!O34</f>
        <v>12538000</v>
      </c>
      <c r="L25" s="18">
        <f>'Input Sheet Only'!P34</f>
        <v>12538000</v>
      </c>
      <c r="M25" s="18">
        <f>'Input Sheet Only'!Q34</f>
        <v>12538000</v>
      </c>
      <c r="N25" s="18">
        <f>'Input Sheet Only'!R34</f>
        <v>12538000</v>
      </c>
      <c r="O25" s="18">
        <f>'Input Sheet Only'!S34</f>
        <v>12538000</v>
      </c>
      <c r="P25" s="18">
        <f>'Input Sheet Only'!T34</f>
        <v>12538000</v>
      </c>
      <c r="Q25" s="18">
        <f>'Input Sheet Only'!U34</f>
        <v>12538000</v>
      </c>
      <c r="R25" s="18">
        <f>'Input Sheet Only'!V34</f>
        <v>12538000</v>
      </c>
      <c r="S25" s="18">
        <f>'Input Sheet Only'!W34</f>
        <v>12538000</v>
      </c>
      <c r="T25" s="18">
        <f>'Input Sheet Only'!X34</f>
        <v>12538000</v>
      </c>
      <c r="U25" s="18">
        <f>'Input Sheet Only'!Y34</f>
        <v>12538000</v>
      </c>
      <c r="V25" s="18">
        <f>'Input Sheet Only'!Z34</f>
        <v>12538000</v>
      </c>
      <c r="W25" s="18">
        <f>'Input Sheet Only'!AA34</f>
        <v>12538000</v>
      </c>
      <c r="X25" s="18">
        <f>'Input Sheet Only'!AB34</f>
        <v>12538000</v>
      </c>
    </row>
    <row r="26" spans="2:24" s="6" customFormat="1" ht="13">
      <c r="B26" s="6" t="str">
        <f>'Input Sheet Only'!B35</f>
        <v>Fixed Operating Costs [% of Capex]</v>
      </c>
      <c r="E26" s="47">
        <f>'Input Sheet Only'!I35</f>
        <v>0</v>
      </c>
      <c r="F26" s="48">
        <f>'Input Sheet Only'!J35</f>
        <v>0</v>
      </c>
      <c r="G26" s="49">
        <f>'Input Sheet Only'!K35</f>
        <v>0</v>
      </c>
      <c r="H26" s="18">
        <f>'Input Sheet Only'!L35</f>
        <v>0</v>
      </c>
      <c r="I26" s="18">
        <f>'Input Sheet Only'!M35</f>
        <v>0</v>
      </c>
      <c r="J26" s="18">
        <f>'Input Sheet Only'!N35</f>
        <v>6269000</v>
      </c>
      <c r="K26" s="18">
        <f>'Input Sheet Only'!O35</f>
        <v>6269000</v>
      </c>
      <c r="L26" s="18">
        <f>'Input Sheet Only'!P35</f>
        <v>6269000</v>
      </c>
      <c r="M26" s="18">
        <f>'Input Sheet Only'!Q35</f>
        <v>6269000</v>
      </c>
      <c r="N26" s="18">
        <f>'Input Sheet Only'!R35</f>
        <v>6269000</v>
      </c>
      <c r="O26" s="18">
        <f>'Input Sheet Only'!S35</f>
        <v>6269000</v>
      </c>
      <c r="P26" s="18">
        <f>'Input Sheet Only'!T35</f>
        <v>6269000</v>
      </c>
      <c r="Q26" s="18">
        <f>'Input Sheet Only'!U35</f>
        <v>6269000</v>
      </c>
      <c r="R26" s="18">
        <f>'Input Sheet Only'!V35</f>
        <v>6269000</v>
      </c>
      <c r="S26" s="18">
        <f>'Input Sheet Only'!W35</f>
        <v>6269000</v>
      </c>
      <c r="T26" s="18">
        <f>'Input Sheet Only'!X35</f>
        <v>6269000</v>
      </c>
      <c r="U26" s="18">
        <f>'Input Sheet Only'!Y35</f>
        <v>6269000</v>
      </c>
      <c r="V26" s="18">
        <f>'Input Sheet Only'!Z35</f>
        <v>6269000</v>
      </c>
      <c r="W26" s="18">
        <f>'Input Sheet Only'!AA35</f>
        <v>6269000</v>
      </c>
      <c r="X26" s="18">
        <f>'Input Sheet Only'!AB35</f>
        <v>6269000</v>
      </c>
    </row>
    <row r="27" spans="2:24" s="6" customFormat="1" ht="13.5" thickBot="1">
      <c r="B27" s="57" t="s">
        <v>44</v>
      </c>
      <c r="C27" s="20">
        <f>SUM(E27:X27)</f>
        <v>1243134552.6293991</v>
      </c>
      <c r="E27" s="41">
        <f>'Input Sheet Only'!I36</f>
        <v>0</v>
      </c>
      <c r="F27" s="42">
        <f>'Input Sheet Only'!J36</f>
        <v>0</v>
      </c>
      <c r="G27" s="43">
        <f>'Input Sheet Only'!K36</f>
        <v>0</v>
      </c>
      <c r="H27" s="17">
        <f>'Input Sheet Only'!L36</f>
        <v>0</v>
      </c>
      <c r="I27" s="17">
        <f>'Input Sheet Only'!M36</f>
        <v>0</v>
      </c>
      <c r="J27" s="17">
        <f>'Input Sheet Only'!N36</f>
        <v>61025294.773851015</v>
      </c>
      <c r="K27" s="17">
        <f>'Input Sheet Only'!O36</f>
        <v>63431737.575960524</v>
      </c>
      <c r="L27" s="17">
        <f>'Input Sheet Only'!P36</f>
        <v>65975347.617790259</v>
      </c>
      <c r="M27" s="17">
        <f>'Input Sheet Only'!Q36</f>
        <v>68800537.79757145</v>
      </c>
      <c r="N27" s="17">
        <f>'Input Sheet Only'!R36</f>
        <v>71505789.207628548</v>
      </c>
      <c r="O27" s="17">
        <f>'Input Sheet Only'!S36</f>
        <v>74509620.192463368</v>
      </c>
      <c r="P27" s="17">
        <f>'Input Sheet Only'!T36</f>
        <v>77684669.543433785</v>
      </c>
      <c r="Q27" s="17">
        <f>'Input Sheet Only'!U36</f>
        <v>81211199.986059949</v>
      </c>
      <c r="R27" s="17">
        <f>'Input Sheet Only'!V36</f>
        <v>84588017.41973184</v>
      </c>
      <c r="S27" s="17">
        <f>'Input Sheet Only'!W36</f>
        <v>88337535.412656546</v>
      </c>
      <c r="T27" s="17">
        <f>'Input Sheet Only'!X36</f>
        <v>92300775.931177974</v>
      </c>
      <c r="U27" s="17">
        <f>'Input Sheet Only'!Y36</f>
        <v>96702751.08023937</v>
      </c>
      <c r="V27" s="17">
        <f>'Input Sheet Only'!Z36</f>
        <v>100917847.66533265</v>
      </c>
      <c r="W27" s="17">
        <f>'Input Sheet Only'!AA36</f>
        <v>105598165.98225661</v>
      </c>
      <c r="X27" s="17">
        <f>'Input Sheet Only'!AB36</f>
        <v>110545262.44324522</v>
      </c>
    </row>
    <row r="28" spans="2:24" s="6" customFormat="1" ht="13"/>
    <row r="29" spans="2:24" s="6" customFormat="1" ht="13">
      <c r="B29" s="6" t="s">
        <v>53</v>
      </c>
      <c r="C29" s="20">
        <f>SUM(E29:X29)</f>
        <v>0</v>
      </c>
      <c r="E29" s="17">
        <f>E27</f>
        <v>0</v>
      </c>
      <c r="F29" s="17">
        <f t="shared" ref="F29:G29" si="3">F27</f>
        <v>0</v>
      </c>
      <c r="G29" s="17">
        <f t="shared" si="3"/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</row>
    <row r="30" spans="2:24" s="6" customFormat="1" ht="13"/>
    <row r="31" spans="2:24" s="6" customFormat="1" ht="14.5">
      <c r="B31" s="21" t="s">
        <v>48</v>
      </c>
      <c r="C31" s="5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2:24" s="6" customFormat="1" ht="13"/>
    <row r="33" spans="2:24" s="6" customFormat="1" ht="13">
      <c r="B33" s="73" t="s">
        <v>49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2:24" s="63" customFormat="1" ht="13">
      <c r="B34" s="62" t="str">
        <f>'Input Sheet Only'!B43</f>
        <v>Department Baseline - RBIG</v>
      </c>
      <c r="E34" s="64">
        <f>'Input Sheet Only'!I43</f>
        <v>53800000</v>
      </c>
      <c r="F34" s="64">
        <f>'Input Sheet Only'!J43</f>
        <v>65000660</v>
      </c>
      <c r="G34" s="64">
        <f>'Input Sheet Only'!K43</f>
        <v>244283257</v>
      </c>
      <c r="H34" s="64">
        <f>'Input Sheet Only'!L43</f>
        <v>331413092</v>
      </c>
      <c r="I34" s="64">
        <f>'Input Sheet Only'!M43</f>
        <v>260276655</v>
      </c>
      <c r="J34" s="64">
        <f>'Input Sheet Only'!N43</f>
        <v>0</v>
      </c>
      <c r="K34" s="64">
        <f>'Input Sheet Only'!O43</f>
        <v>0</v>
      </c>
      <c r="L34" s="64">
        <f>'Input Sheet Only'!P43</f>
        <v>0</v>
      </c>
      <c r="M34" s="64">
        <f>'Input Sheet Only'!Q43</f>
        <v>0</v>
      </c>
      <c r="N34" s="64">
        <f>'Input Sheet Only'!R43</f>
        <v>0</v>
      </c>
      <c r="O34" s="64">
        <f>'Input Sheet Only'!S43</f>
        <v>0</v>
      </c>
      <c r="P34" s="64">
        <f>'Input Sheet Only'!T43</f>
        <v>0</v>
      </c>
      <c r="Q34" s="64">
        <f>'Input Sheet Only'!U43</f>
        <v>0</v>
      </c>
      <c r="R34" s="64">
        <f>'Input Sheet Only'!V43</f>
        <v>0</v>
      </c>
      <c r="S34" s="64">
        <f>'Input Sheet Only'!W43</f>
        <v>0</v>
      </c>
      <c r="T34" s="64">
        <f>'Input Sheet Only'!X43</f>
        <v>0</v>
      </c>
      <c r="U34" s="64">
        <f>'Input Sheet Only'!Y43</f>
        <v>0</v>
      </c>
      <c r="V34" s="64">
        <f>'Input Sheet Only'!Z43</f>
        <v>0</v>
      </c>
      <c r="W34" s="64">
        <f>'Input Sheet Only'!AA43</f>
        <v>0</v>
      </c>
      <c r="X34" s="64">
        <f>'Input Sheet Only'!AB43</f>
        <v>0</v>
      </c>
    </row>
    <row r="35" spans="2:24" s="63" customFormat="1" ht="13">
      <c r="B35" s="62" t="str">
        <f>'Input Sheet Only'!B44</f>
        <v>Department Baseline - WTE</v>
      </c>
      <c r="E35" s="64">
        <f>'Input Sheet Only'!I44</f>
        <v>0</v>
      </c>
      <c r="F35" s="64">
        <f>'Input Sheet Only'!J44</f>
        <v>0</v>
      </c>
      <c r="G35" s="64">
        <f>'Input Sheet Only'!K44</f>
        <v>0</v>
      </c>
      <c r="H35" s="64">
        <f>'Input Sheet Only'!L44</f>
        <v>0</v>
      </c>
      <c r="I35" s="64">
        <f>'Input Sheet Only'!M44</f>
        <v>0</v>
      </c>
      <c r="J35" s="64">
        <f>'Input Sheet Only'!N44</f>
        <v>0</v>
      </c>
      <c r="K35" s="64">
        <f>'Input Sheet Only'!O44</f>
        <v>0</v>
      </c>
      <c r="L35" s="64">
        <f>'Input Sheet Only'!P44</f>
        <v>0</v>
      </c>
      <c r="M35" s="64">
        <f>'Input Sheet Only'!Q44</f>
        <v>0</v>
      </c>
      <c r="N35" s="64">
        <f>'Input Sheet Only'!R44</f>
        <v>0</v>
      </c>
      <c r="O35" s="64">
        <f>'Input Sheet Only'!S44</f>
        <v>0</v>
      </c>
      <c r="P35" s="64">
        <f>'Input Sheet Only'!T44</f>
        <v>0</v>
      </c>
      <c r="Q35" s="64">
        <f>'Input Sheet Only'!U44</f>
        <v>0</v>
      </c>
      <c r="R35" s="64">
        <f>'Input Sheet Only'!V44</f>
        <v>0</v>
      </c>
      <c r="S35" s="64">
        <f>'Input Sheet Only'!W44</f>
        <v>0</v>
      </c>
      <c r="T35" s="64">
        <f>'Input Sheet Only'!X44</f>
        <v>0</v>
      </c>
      <c r="U35" s="64">
        <f>'Input Sheet Only'!Y44</f>
        <v>0</v>
      </c>
      <c r="V35" s="64">
        <f>'Input Sheet Only'!Z44</f>
        <v>0</v>
      </c>
      <c r="W35" s="64">
        <f>'Input Sheet Only'!AA44</f>
        <v>0</v>
      </c>
      <c r="X35" s="64">
        <f>'Input Sheet Only'!AB44</f>
        <v>0</v>
      </c>
    </row>
    <row r="36" spans="2:24" s="63" customFormat="1" ht="13">
      <c r="B36" s="62" t="str">
        <f>'Input Sheet Only'!B45</f>
        <v>Department Baseline - MIG</v>
      </c>
      <c r="E36" s="64">
        <f>'Input Sheet Only'!I45</f>
        <v>0</v>
      </c>
      <c r="F36" s="64">
        <f>'Input Sheet Only'!J45</f>
        <v>0</v>
      </c>
      <c r="G36" s="64">
        <f>'Input Sheet Only'!K45</f>
        <v>0</v>
      </c>
      <c r="H36" s="64">
        <f>'Input Sheet Only'!L45</f>
        <v>0</v>
      </c>
      <c r="I36" s="64">
        <f>'Input Sheet Only'!M45</f>
        <v>0</v>
      </c>
      <c r="J36" s="64">
        <f>'Input Sheet Only'!N45</f>
        <v>0</v>
      </c>
      <c r="K36" s="64">
        <f>'Input Sheet Only'!O45</f>
        <v>0</v>
      </c>
      <c r="L36" s="64">
        <f>'Input Sheet Only'!P45</f>
        <v>0</v>
      </c>
      <c r="M36" s="64">
        <f>'Input Sheet Only'!Q45</f>
        <v>0</v>
      </c>
      <c r="N36" s="64">
        <f>'Input Sheet Only'!R45</f>
        <v>0</v>
      </c>
      <c r="O36" s="64">
        <f>'Input Sheet Only'!S45</f>
        <v>0</v>
      </c>
      <c r="P36" s="64">
        <f>'Input Sheet Only'!T45</f>
        <v>0</v>
      </c>
      <c r="Q36" s="64">
        <f>'Input Sheet Only'!U45</f>
        <v>0</v>
      </c>
      <c r="R36" s="64">
        <f>'Input Sheet Only'!V45</f>
        <v>0</v>
      </c>
      <c r="S36" s="64">
        <f>'Input Sheet Only'!W45</f>
        <v>0</v>
      </c>
      <c r="T36" s="64">
        <f>'Input Sheet Only'!X45</f>
        <v>0</v>
      </c>
      <c r="U36" s="64">
        <f>'Input Sheet Only'!Y45</f>
        <v>0</v>
      </c>
      <c r="V36" s="64">
        <f>'Input Sheet Only'!Z45</f>
        <v>0</v>
      </c>
      <c r="W36" s="64">
        <f>'Input Sheet Only'!AA45</f>
        <v>0</v>
      </c>
      <c r="X36" s="64">
        <f>'Input Sheet Only'!AB45</f>
        <v>0</v>
      </c>
    </row>
    <row r="37" spans="2:24" s="63" customFormat="1" ht="13">
      <c r="B37" s="62" t="str">
        <f>'Input Sheet Only'!B46</f>
        <v>External Organisation Grant</v>
      </c>
      <c r="E37" s="64">
        <f>'Input Sheet Only'!I46</f>
        <v>0</v>
      </c>
      <c r="F37" s="64">
        <f>'Input Sheet Only'!J46</f>
        <v>0</v>
      </c>
      <c r="G37" s="64">
        <f>'Input Sheet Only'!K46</f>
        <v>0</v>
      </c>
      <c r="H37" s="64">
        <f>'Input Sheet Only'!L46</f>
        <v>0</v>
      </c>
      <c r="I37" s="64">
        <f>'Input Sheet Only'!M46</f>
        <v>0</v>
      </c>
      <c r="J37" s="64">
        <f>'Input Sheet Only'!N46</f>
        <v>0</v>
      </c>
      <c r="K37" s="64">
        <f>'Input Sheet Only'!O46</f>
        <v>0</v>
      </c>
      <c r="L37" s="64">
        <f>'Input Sheet Only'!P46</f>
        <v>0</v>
      </c>
      <c r="M37" s="64">
        <f>'Input Sheet Only'!Q46</f>
        <v>0</v>
      </c>
      <c r="N37" s="64">
        <f>'Input Sheet Only'!R46</f>
        <v>0</v>
      </c>
      <c r="O37" s="64">
        <f>'Input Sheet Only'!S46</f>
        <v>0</v>
      </c>
      <c r="P37" s="64">
        <f>'Input Sheet Only'!T46</f>
        <v>0</v>
      </c>
      <c r="Q37" s="64">
        <f>'Input Sheet Only'!U46</f>
        <v>0</v>
      </c>
      <c r="R37" s="64">
        <f>'Input Sheet Only'!V46</f>
        <v>0</v>
      </c>
      <c r="S37" s="64">
        <f>'Input Sheet Only'!W46</f>
        <v>0</v>
      </c>
      <c r="T37" s="64">
        <f>'Input Sheet Only'!X46</f>
        <v>0</v>
      </c>
      <c r="U37" s="64">
        <f>'Input Sheet Only'!Y46</f>
        <v>0</v>
      </c>
      <c r="V37" s="64">
        <f>'Input Sheet Only'!Z46</f>
        <v>0</v>
      </c>
      <c r="W37" s="64">
        <f>'Input Sheet Only'!AA46</f>
        <v>0</v>
      </c>
      <c r="X37" s="64">
        <f>'Input Sheet Only'!AB46</f>
        <v>0</v>
      </c>
    </row>
    <row r="38" spans="2:24" s="63" customFormat="1" ht="13">
      <c r="B38" s="62" t="str">
        <f>'Input Sheet Only'!B47</f>
        <v>Other</v>
      </c>
      <c r="E38" s="64">
        <f>'Input Sheet Only'!I47</f>
        <v>0</v>
      </c>
      <c r="F38" s="64">
        <f>'Input Sheet Only'!J47</f>
        <v>139207303</v>
      </c>
      <c r="G38" s="64">
        <f>'Input Sheet Only'!K47</f>
        <v>114026996</v>
      </c>
      <c r="H38" s="64">
        <f>'Input Sheet Only'!L47</f>
        <v>0</v>
      </c>
      <c r="I38" s="64">
        <f>'Input Sheet Only'!M47</f>
        <v>0</v>
      </c>
      <c r="J38" s="64">
        <f>'Input Sheet Only'!N47</f>
        <v>0</v>
      </c>
      <c r="K38" s="64">
        <f>'Input Sheet Only'!O47</f>
        <v>0</v>
      </c>
      <c r="L38" s="64">
        <f>'Input Sheet Only'!P47</f>
        <v>0</v>
      </c>
      <c r="M38" s="64">
        <f>'Input Sheet Only'!Q47</f>
        <v>0</v>
      </c>
      <c r="N38" s="64">
        <f>'Input Sheet Only'!R47</f>
        <v>0</v>
      </c>
      <c r="O38" s="64">
        <f>'Input Sheet Only'!S47</f>
        <v>0</v>
      </c>
      <c r="P38" s="64">
        <f>'Input Sheet Only'!T47</f>
        <v>0</v>
      </c>
      <c r="Q38" s="64">
        <f>'Input Sheet Only'!U47</f>
        <v>0</v>
      </c>
      <c r="R38" s="64">
        <f>'Input Sheet Only'!V47</f>
        <v>0</v>
      </c>
      <c r="S38" s="64">
        <f>'Input Sheet Only'!W47</f>
        <v>0</v>
      </c>
      <c r="T38" s="64">
        <f>'Input Sheet Only'!X47</f>
        <v>0</v>
      </c>
      <c r="U38" s="64">
        <f>'Input Sheet Only'!Y47</f>
        <v>0</v>
      </c>
      <c r="V38" s="64">
        <f>'Input Sheet Only'!Z47</f>
        <v>0</v>
      </c>
      <c r="W38" s="64">
        <f>'Input Sheet Only'!AA47</f>
        <v>0</v>
      </c>
      <c r="X38" s="64">
        <f>'Input Sheet Only'!AB47</f>
        <v>0</v>
      </c>
    </row>
    <row r="39" spans="2:24" s="63" customFormat="1" ht="13">
      <c r="B39" s="62" t="str">
        <f>'Input Sheet Only'!B48</f>
        <v>Transfers</v>
      </c>
      <c r="E39" s="64">
        <f>'Input Sheet Only'!I48</f>
        <v>-8007963</v>
      </c>
      <c r="F39" s="64">
        <f>'Input Sheet Only'!J48</f>
        <v>45792037</v>
      </c>
      <c r="G39" s="64">
        <f>'Input Sheet Only'!K48</f>
        <v>0</v>
      </c>
      <c r="H39" s="64">
        <f>'Input Sheet Only'!L48</f>
        <v>0</v>
      </c>
      <c r="I39" s="64">
        <f>'Input Sheet Only'!M48</f>
        <v>0</v>
      </c>
      <c r="J39" s="64">
        <f>'Input Sheet Only'!N48</f>
        <v>0</v>
      </c>
      <c r="K39" s="64">
        <f>'Input Sheet Only'!O48</f>
        <v>0</v>
      </c>
      <c r="L39" s="64">
        <f>'Input Sheet Only'!P48</f>
        <v>0</v>
      </c>
      <c r="M39" s="64">
        <f>'Input Sheet Only'!Q48</f>
        <v>0</v>
      </c>
      <c r="N39" s="64">
        <f>'Input Sheet Only'!R48</f>
        <v>0</v>
      </c>
      <c r="O39" s="64">
        <f>'Input Sheet Only'!S48</f>
        <v>0</v>
      </c>
      <c r="P39" s="64">
        <f>'Input Sheet Only'!T48</f>
        <v>0</v>
      </c>
      <c r="Q39" s="64">
        <f>'Input Sheet Only'!U48</f>
        <v>0</v>
      </c>
      <c r="R39" s="64">
        <f>'Input Sheet Only'!V48</f>
        <v>0</v>
      </c>
      <c r="S39" s="64">
        <f>'Input Sheet Only'!W48</f>
        <v>0</v>
      </c>
      <c r="T39" s="64">
        <f>'Input Sheet Only'!X48</f>
        <v>0</v>
      </c>
      <c r="U39" s="64">
        <f>'Input Sheet Only'!Y48</f>
        <v>0</v>
      </c>
      <c r="V39" s="64">
        <f>'Input Sheet Only'!Z48</f>
        <v>0</v>
      </c>
      <c r="W39" s="64">
        <f>'Input Sheet Only'!AA48</f>
        <v>0</v>
      </c>
      <c r="X39" s="64">
        <f>'Input Sheet Only'!AB48</f>
        <v>0</v>
      </c>
    </row>
    <row r="40" spans="2:24" s="63" customFormat="1" ht="13">
      <c r="B40" s="62" t="str">
        <f>'Input Sheet Only'!B49</f>
        <v>Private Debt</v>
      </c>
      <c r="E40" s="64">
        <f>'Input Sheet Only'!I49</f>
        <v>0</v>
      </c>
      <c r="F40" s="64">
        <f>'Input Sheet Only'!J49</f>
        <v>0</v>
      </c>
      <c r="G40" s="64">
        <f>'Input Sheet Only'!K49</f>
        <v>0</v>
      </c>
      <c r="H40" s="64">
        <f>'Input Sheet Only'!L49</f>
        <v>0</v>
      </c>
      <c r="I40" s="64">
        <f>'Input Sheet Only'!M49</f>
        <v>0</v>
      </c>
      <c r="J40" s="64">
        <f>'Input Sheet Only'!N49</f>
        <v>0</v>
      </c>
      <c r="K40" s="64">
        <f>'Input Sheet Only'!O49</f>
        <v>0</v>
      </c>
      <c r="L40" s="64">
        <f>'Input Sheet Only'!P49</f>
        <v>0</v>
      </c>
      <c r="M40" s="64">
        <f>'Input Sheet Only'!Q49</f>
        <v>0</v>
      </c>
      <c r="N40" s="64">
        <f>'Input Sheet Only'!R49</f>
        <v>0</v>
      </c>
      <c r="O40" s="64">
        <f>'Input Sheet Only'!S49</f>
        <v>0</v>
      </c>
      <c r="P40" s="64">
        <f>'Input Sheet Only'!T49</f>
        <v>0</v>
      </c>
      <c r="Q40" s="64">
        <f>'Input Sheet Only'!U49</f>
        <v>0</v>
      </c>
      <c r="R40" s="64">
        <f>'Input Sheet Only'!V49</f>
        <v>0</v>
      </c>
      <c r="S40" s="64">
        <f>'Input Sheet Only'!W49</f>
        <v>0</v>
      </c>
      <c r="T40" s="64">
        <f>'Input Sheet Only'!X49</f>
        <v>0</v>
      </c>
      <c r="U40" s="64">
        <f>'Input Sheet Only'!Y49</f>
        <v>0</v>
      </c>
      <c r="V40" s="64">
        <f>'Input Sheet Only'!Z49</f>
        <v>0</v>
      </c>
      <c r="W40" s="64">
        <f>'Input Sheet Only'!AA49</f>
        <v>0</v>
      </c>
      <c r="X40" s="64">
        <f>'Input Sheet Only'!AB49</f>
        <v>0</v>
      </c>
    </row>
    <row r="41" spans="2:24" s="6" customFormat="1" ht="13">
      <c r="B41" s="57" t="s">
        <v>51</v>
      </c>
      <c r="C41" s="20">
        <f>SUM(E41:X41)</f>
        <v>1245792037</v>
      </c>
      <c r="E41" s="17">
        <f>SUM(E34:E40)</f>
        <v>45792037</v>
      </c>
      <c r="F41" s="17">
        <f t="shared" ref="F41:X41" si="4">SUM(F34:F40)</f>
        <v>250000000</v>
      </c>
      <c r="G41" s="17">
        <f t="shared" si="4"/>
        <v>358310253</v>
      </c>
      <c r="H41" s="17">
        <f t="shared" si="4"/>
        <v>331413092</v>
      </c>
      <c r="I41" s="17">
        <f t="shared" si="4"/>
        <v>260276655</v>
      </c>
      <c r="J41" s="17">
        <f t="shared" si="4"/>
        <v>0</v>
      </c>
      <c r="K41" s="17">
        <f t="shared" si="4"/>
        <v>0</v>
      </c>
      <c r="L41" s="17">
        <f t="shared" si="4"/>
        <v>0</v>
      </c>
      <c r="M41" s="17">
        <f t="shared" si="4"/>
        <v>0</v>
      </c>
      <c r="N41" s="17">
        <f t="shared" si="4"/>
        <v>0</v>
      </c>
      <c r="O41" s="17">
        <f t="shared" si="4"/>
        <v>0</v>
      </c>
      <c r="P41" s="17">
        <f t="shared" si="4"/>
        <v>0</v>
      </c>
      <c r="Q41" s="17">
        <f t="shared" si="4"/>
        <v>0</v>
      </c>
      <c r="R41" s="17">
        <f t="shared" si="4"/>
        <v>0</v>
      </c>
      <c r="S41" s="17">
        <f t="shared" si="4"/>
        <v>0</v>
      </c>
      <c r="T41" s="17">
        <f t="shared" si="4"/>
        <v>0</v>
      </c>
      <c r="U41" s="17">
        <f t="shared" si="4"/>
        <v>0</v>
      </c>
      <c r="V41" s="17">
        <f t="shared" si="4"/>
        <v>0</v>
      </c>
      <c r="W41" s="17">
        <f t="shared" si="4"/>
        <v>0</v>
      </c>
      <c r="X41" s="17">
        <f t="shared" si="4"/>
        <v>0</v>
      </c>
    </row>
    <row r="42" spans="2:24" s="6" customFormat="1" ht="13.5" thickBot="1"/>
    <row r="43" spans="2:24" s="6" customFormat="1" ht="13.5" thickBot="1">
      <c r="B43" s="6" t="s">
        <v>56</v>
      </c>
      <c r="C43" s="20">
        <f>SUM(E43:X43)</f>
        <v>654102290</v>
      </c>
      <c r="E43" s="97">
        <f>E41</f>
        <v>45792037</v>
      </c>
      <c r="F43" s="98">
        <f t="shared" ref="F43:G43" si="5">F41</f>
        <v>250000000</v>
      </c>
      <c r="G43" s="99">
        <f t="shared" si="5"/>
        <v>358310253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</row>
    <row r="44" spans="2:24" s="6" customFormat="1" ht="13"/>
    <row r="45" spans="2:24" s="6" customFormat="1" ht="13">
      <c r="B45" s="73" t="s">
        <v>54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pans="2:24" s="63" customFormat="1" ht="13">
      <c r="B46" s="62" t="str">
        <f>'Input Sheet Only'!B55</f>
        <v>Equitable Share</v>
      </c>
      <c r="E46" s="64">
        <f>'Input Sheet Only'!I55</f>
        <v>0</v>
      </c>
      <c r="F46" s="64">
        <f>'Input Sheet Only'!J55</f>
        <v>0</v>
      </c>
      <c r="G46" s="64">
        <f>'Input Sheet Only'!K55</f>
        <v>0</v>
      </c>
      <c r="H46" s="64">
        <f>'Input Sheet Only'!L55</f>
        <v>0</v>
      </c>
      <c r="I46" s="64">
        <f>'Input Sheet Only'!M55</f>
        <v>0</v>
      </c>
      <c r="J46" s="64">
        <f>'Input Sheet Only'!N55</f>
        <v>0</v>
      </c>
      <c r="K46" s="64">
        <f>'Input Sheet Only'!O55</f>
        <v>0</v>
      </c>
      <c r="L46" s="64">
        <f>'Input Sheet Only'!P55</f>
        <v>0</v>
      </c>
      <c r="M46" s="64">
        <f>'Input Sheet Only'!Q55</f>
        <v>0</v>
      </c>
      <c r="N46" s="64">
        <f>'Input Sheet Only'!R55</f>
        <v>0</v>
      </c>
      <c r="O46" s="64">
        <f>'Input Sheet Only'!S55</f>
        <v>0</v>
      </c>
      <c r="P46" s="64">
        <f>'Input Sheet Only'!T55</f>
        <v>0</v>
      </c>
      <c r="Q46" s="64">
        <f>'Input Sheet Only'!U55</f>
        <v>0</v>
      </c>
      <c r="R46" s="64">
        <f>'Input Sheet Only'!V55</f>
        <v>0</v>
      </c>
      <c r="S46" s="64">
        <f>'Input Sheet Only'!W55</f>
        <v>0</v>
      </c>
      <c r="T46" s="64">
        <f>'Input Sheet Only'!X55</f>
        <v>0</v>
      </c>
      <c r="U46" s="64">
        <f>'Input Sheet Only'!Y55</f>
        <v>0</v>
      </c>
      <c r="V46" s="64">
        <f>'Input Sheet Only'!Z55</f>
        <v>0</v>
      </c>
      <c r="W46" s="64">
        <f>'Input Sheet Only'!AA55</f>
        <v>0</v>
      </c>
      <c r="X46" s="64">
        <f>'Input Sheet Only'!AB55</f>
        <v>0</v>
      </c>
    </row>
    <row r="47" spans="2:24" s="63" customFormat="1" ht="13">
      <c r="B47" s="62" t="str">
        <f>'Input Sheet Only'!B56</f>
        <v>Opex Grant [Specify]</v>
      </c>
      <c r="E47" s="64">
        <f>'Input Sheet Only'!I56</f>
        <v>0</v>
      </c>
      <c r="F47" s="64">
        <f>'Input Sheet Only'!J56</f>
        <v>0</v>
      </c>
      <c r="G47" s="64">
        <f>'Input Sheet Only'!K56</f>
        <v>0</v>
      </c>
      <c r="H47" s="64">
        <f>'Input Sheet Only'!L56</f>
        <v>0</v>
      </c>
      <c r="I47" s="64">
        <f>'Input Sheet Only'!M56</f>
        <v>0</v>
      </c>
      <c r="J47" s="64">
        <f>'Input Sheet Only'!N56</f>
        <v>0</v>
      </c>
      <c r="K47" s="64">
        <f>'Input Sheet Only'!O56</f>
        <v>0</v>
      </c>
      <c r="L47" s="64">
        <f>'Input Sheet Only'!P56</f>
        <v>0</v>
      </c>
      <c r="M47" s="64">
        <f>'Input Sheet Only'!Q56</f>
        <v>0</v>
      </c>
      <c r="N47" s="64">
        <f>'Input Sheet Only'!R56</f>
        <v>0</v>
      </c>
      <c r="O47" s="64">
        <f>'Input Sheet Only'!S56</f>
        <v>0</v>
      </c>
      <c r="P47" s="64">
        <f>'Input Sheet Only'!T56</f>
        <v>0</v>
      </c>
      <c r="Q47" s="64">
        <f>'Input Sheet Only'!U56</f>
        <v>0</v>
      </c>
      <c r="R47" s="64">
        <f>'Input Sheet Only'!V56</f>
        <v>0</v>
      </c>
      <c r="S47" s="64">
        <f>'Input Sheet Only'!W56</f>
        <v>0</v>
      </c>
      <c r="T47" s="64">
        <f>'Input Sheet Only'!X56</f>
        <v>0</v>
      </c>
      <c r="U47" s="64">
        <f>'Input Sheet Only'!Y56</f>
        <v>0</v>
      </c>
      <c r="V47" s="64">
        <f>'Input Sheet Only'!Z56</f>
        <v>0</v>
      </c>
      <c r="W47" s="64">
        <f>'Input Sheet Only'!AA56</f>
        <v>0</v>
      </c>
      <c r="X47" s="64">
        <f>'Input Sheet Only'!AB56</f>
        <v>0</v>
      </c>
    </row>
    <row r="48" spans="2:24" s="63" customFormat="1" ht="13">
      <c r="B48" s="62" t="str">
        <f>'Input Sheet Only'!B57</f>
        <v>Other</v>
      </c>
      <c r="E48" s="64">
        <f>'Input Sheet Only'!I57</f>
        <v>0</v>
      </c>
      <c r="F48" s="64">
        <f>'Input Sheet Only'!J57</f>
        <v>0</v>
      </c>
      <c r="G48" s="64">
        <f>'Input Sheet Only'!K57</f>
        <v>0</v>
      </c>
      <c r="H48" s="64">
        <f>'Input Sheet Only'!L57</f>
        <v>0</v>
      </c>
      <c r="I48" s="64">
        <f>'Input Sheet Only'!M57</f>
        <v>0</v>
      </c>
      <c r="J48" s="64">
        <f>'Input Sheet Only'!N57</f>
        <v>0</v>
      </c>
      <c r="K48" s="64">
        <f>'Input Sheet Only'!O57</f>
        <v>0</v>
      </c>
      <c r="L48" s="64">
        <f>'Input Sheet Only'!P57</f>
        <v>0</v>
      </c>
      <c r="M48" s="64">
        <f>'Input Sheet Only'!Q57</f>
        <v>0</v>
      </c>
      <c r="N48" s="64">
        <f>'Input Sheet Only'!R57</f>
        <v>0</v>
      </c>
      <c r="O48" s="64">
        <f>'Input Sheet Only'!S57</f>
        <v>0</v>
      </c>
      <c r="P48" s="64">
        <f>'Input Sheet Only'!T57</f>
        <v>0</v>
      </c>
      <c r="Q48" s="64">
        <f>'Input Sheet Only'!U57</f>
        <v>0</v>
      </c>
      <c r="R48" s="64">
        <f>'Input Sheet Only'!V57</f>
        <v>0</v>
      </c>
      <c r="S48" s="64">
        <f>'Input Sheet Only'!W57</f>
        <v>0</v>
      </c>
      <c r="T48" s="64">
        <f>'Input Sheet Only'!X57</f>
        <v>0</v>
      </c>
      <c r="U48" s="64">
        <f>'Input Sheet Only'!Y57</f>
        <v>0</v>
      </c>
      <c r="V48" s="64">
        <f>'Input Sheet Only'!Z57</f>
        <v>0</v>
      </c>
      <c r="W48" s="64">
        <f>'Input Sheet Only'!AA57</f>
        <v>0</v>
      </c>
      <c r="X48" s="64">
        <f>'Input Sheet Only'!AB57</f>
        <v>0</v>
      </c>
    </row>
    <row r="49" spans="2:24" s="6" customFormat="1" ht="13">
      <c r="B49" s="57" t="s">
        <v>55</v>
      </c>
      <c r="C49" s="20">
        <f>SUM(E49:X49)</f>
        <v>0</v>
      </c>
      <c r="E49" s="17">
        <f t="shared" ref="E49:X49" si="6">SUM(E46:E48)</f>
        <v>0</v>
      </c>
      <c r="F49" s="17">
        <f t="shared" si="6"/>
        <v>0</v>
      </c>
      <c r="G49" s="17">
        <f t="shared" si="6"/>
        <v>0</v>
      </c>
      <c r="H49" s="17">
        <f t="shared" si="6"/>
        <v>0</v>
      </c>
      <c r="I49" s="17">
        <f t="shared" si="6"/>
        <v>0</v>
      </c>
      <c r="J49" s="17">
        <f t="shared" si="6"/>
        <v>0</v>
      </c>
      <c r="K49" s="17">
        <f t="shared" si="6"/>
        <v>0</v>
      </c>
      <c r="L49" s="17">
        <f t="shared" si="6"/>
        <v>0</v>
      </c>
      <c r="M49" s="17">
        <f t="shared" si="6"/>
        <v>0</v>
      </c>
      <c r="N49" s="17">
        <f t="shared" si="6"/>
        <v>0</v>
      </c>
      <c r="O49" s="17">
        <f t="shared" si="6"/>
        <v>0</v>
      </c>
      <c r="P49" s="17">
        <f t="shared" si="6"/>
        <v>0</v>
      </c>
      <c r="Q49" s="17">
        <f t="shared" si="6"/>
        <v>0</v>
      </c>
      <c r="R49" s="17">
        <f t="shared" si="6"/>
        <v>0</v>
      </c>
      <c r="S49" s="17">
        <f t="shared" si="6"/>
        <v>0</v>
      </c>
      <c r="T49" s="17">
        <f t="shared" si="6"/>
        <v>0</v>
      </c>
      <c r="U49" s="17">
        <f t="shared" si="6"/>
        <v>0</v>
      </c>
      <c r="V49" s="17">
        <f t="shared" si="6"/>
        <v>0</v>
      </c>
      <c r="W49" s="17">
        <f t="shared" si="6"/>
        <v>0</v>
      </c>
      <c r="X49" s="17">
        <f t="shared" si="6"/>
        <v>0</v>
      </c>
    </row>
    <row r="50" spans="2:24" s="6" customFormat="1" ht="13"/>
    <row r="51" spans="2:24" s="6" customFormat="1" ht="13">
      <c r="B51" s="6" t="s">
        <v>70</v>
      </c>
      <c r="C51" s="20">
        <f>SUM(E51:X51)</f>
        <v>0</v>
      </c>
      <c r="E51" s="17">
        <f>E49</f>
        <v>0</v>
      </c>
      <c r="F51" s="17">
        <f t="shared" ref="F51:G51" si="7">F49</f>
        <v>0</v>
      </c>
      <c r="G51" s="17">
        <f t="shared" si="7"/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</row>
    <row r="52" spans="2:24" s="6" customFormat="1" ht="13"/>
    <row r="53" spans="2:24" s="6" customFormat="1" ht="13">
      <c r="B53" s="73" t="s">
        <v>19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2:24" s="6" customFormat="1" ht="13">
      <c r="B54" s="60"/>
    </row>
    <row r="55" spans="2:24" s="6" customFormat="1" ht="13">
      <c r="B55" s="60" t="s">
        <v>83</v>
      </c>
      <c r="E55" s="18">
        <f>'Input Sheet Only'!I65</f>
        <v>0</v>
      </c>
      <c r="F55" s="18">
        <f>'Input Sheet Only'!J65</f>
        <v>0</v>
      </c>
      <c r="G55" s="18">
        <f>'Input Sheet Only'!K65</f>
        <v>0</v>
      </c>
      <c r="H55" s="18">
        <f>'Input Sheet Only'!L65</f>
        <v>0</v>
      </c>
      <c r="I55" s="18">
        <f>'Input Sheet Only'!M65</f>
        <v>0</v>
      </c>
      <c r="J55" s="18">
        <f>'Input Sheet Only'!N65</f>
        <v>0</v>
      </c>
      <c r="K55" s="18">
        <f>'Input Sheet Only'!O65</f>
        <v>0</v>
      </c>
      <c r="L55" s="18">
        <f>'Input Sheet Only'!P65</f>
        <v>0</v>
      </c>
      <c r="M55" s="18">
        <f>'Input Sheet Only'!Q65</f>
        <v>0</v>
      </c>
      <c r="N55" s="18">
        <f>'Input Sheet Only'!R65</f>
        <v>0</v>
      </c>
      <c r="O55" s="18">
        <f>'Input Sheet Only'!S65</f>
        <v>0</v>
      </c>
      <c r="P55" s="18">
        <f>'Input Sheet Only'!T65</f>
        <v>0</v>
      </c>
      <c r="Q55" s="18">
        <f>'Input Sheet Only'!U65</f>
        <v>0</v>
      </c>
      <c r="R55" s="18">
        <f>'Input Sheet Only'!V65</f>
        <v>0</v>
      </c>
      <c r="S55" s="18">
        <f>'Input Sheet Only'!W65</f>
        <v>0</v>
      </c>
      <c r="T55" s="18">
        <f>'Input Sheet Only'!X65</f>
        <v>0</v>
      </c>
      <c r="U55" s="18">
        <f>'Input Sheet Only'!Y65</f>
        <v>0</v>
      </c>
      <c r="V55" s="18">
        <f>'Input Sheet Only'!Z65</f>
        <v>0</v>
      </c>
      <c r="W55" s="18">
        <f>'Input Sheet Only'!AA65</f>
        <v>0</v>
      </c>
      <c r="X55" s="18">
        <f>'Input Sheet Only'!AB65</f>
        <v>0</v>
      </c>
    </row>
    <row r="56" spans="2:24" s="6" customFormat="1" ht="13">
      <c r="B56" s="60" t="s">
        <v>84</v>
      </c>
      <c r="E56" s="18">
        <f>'Input Sheet Only'!I66</f>
        <v>0</v>
      </c>
      <c r="F56" s="18">
        <f>'Input Sheet Only'!J66</f>
        <v>0</v>
      </c>
      <c r="G56" s="18">
        <f>'Input Sheet Only'!K66</f>
        <v>0</v>
      </c>
      <c r="H56" s="18">
        <f>'Input Sheet Only'!L66</f>
        <v>0</v>
      </c>
      <c r="I56" s="18">
        <f>'Input Sheet Only'!M66</f>
        <v>0</v>
      </c>
      <c r="J56" s="18">
        <f>'Input Sheet Only'!N66</f>
        <v>0</v>
      </c>
      <c r="K56" s="18">
        <f>'Input Sheet Only'!O66</f>
        <v>0</v>
      </c>
      <c r="L56" s="18">
        <f>'Input Sheet Only'!P66</f>
        <v>0</v>
      </c>
      <c r="M56" s="18">
        <f>'Input Sheet Only'!Q66</f>
        <v>0</v>
      </c>
      <c r="N56" s="18">
        <f>'Input Sheet Only'!R66</f>
        <v>0</v>
      </c>
      <c r="O56" s="18">
        <f>'Input Sheet Only'!S66</f>
        <v>0</v>
      </c>
      <c r="P56" s="18">
        <f>'Input Sheet Only'!T66</f>
        <v>0</v>
      </c>
      <c r="Q56" s="18">
        <f>'Input Sheet Only'!U66</f>
        <v>0</v>
      </c>
      <c r="R56" s="18">
        <f>'Input Sheet Only'!V66</f>
        <v>0</v>
      </c>
      <c r="S56" s="18">
        <f>'Input Sheet Only'!W66</f>
        <v>0</v>
      </c>
      <c r="T56" s="18">
        <f>'Input Sheet Only'!X66</f>
        <v>0</v>
      </c>
      <c r="U56" s="18">
        <f>'Input Sheet Only'!Y66</f>
        <v>0</v>
      </c>
      <c r="V56" s="18">
        <f>'Input Sheet Only'!Z66</f>
        <v>0</v>
      </c>
      <c r="W56" s="18">
        <f>'Input Sheet Only'!AA66</f>
        <v>0</v>
      </c>
      <c r="X56" s="18">
        <f>'Input Sheet Only'!AB66</f>
        <v>0</v>
      </c>
    </row>
    <row r="57" spans="2:24" s="6" customFormat="1" ht="13">
      <c r="B57" s="60" t="s">
        <v>24</v>
      </c>
      <c r="E57" s="18">
        <f>'Input Sheet Only'!I67</f>
        <v>0</v>
      </c>
      <c r="F57" s="18">
        <f>'Input Sheet Only'!J67</f>
        <v>0</v>
      </c>
      <c r="G57" s="18">
        <f>'Input Sheet Only'!K67</f>
        <v>0</v>
      </c>
      <c r="H57" s="18">
        <f>'Input Sheet Only'!L67</f>
        <v>0</v>
      </c>
      <c r="I57" s="18">
        <f>'Input Sheet Only'!M67</f>
        <v>0</v>
      </c>
      <c r="J57" s="18">
        <f>'Input Sheet Only'!N67</f>
        <v>0</v>
      </c>
      <c r="K57" s="18">
        <f>'Input Sheet Only'!O67</f>
        <v>0</v>
      </c>
      <c r="L57" s="18">
        <f>'Input Sheet Only'!P67</f>
        <v>0</v>
      </c>
      <c r="M57" s="18">
        <f>'Input Sheet Only'!Q67</f>
        <v>0</v>
      </c>
      <c r="N57" s="18">
        <f>'Input Sheet Only'!R67</f>
        <v>0</v>
      </c>
      <c r="O57" s="18">
        <f>'Input Sheet Only'!S67</f>
        <v>0</v>
      </c>
      <c r="P57" s="18">
        <f>'Input Sheet Only'!T67</f>
        <v>0</v>
      </c>
      <c r="Q57" s="18">
        <f>'Input Sheet Only'!U67</f>
        <v>0</v>
      </c>
      <c r="R57" s="18">
        <f>'Input Sheet Only'!V67</f>
        <v>0</v>
      </c>
      <c r="S57" s="18">
        <f>'Input Sheet Only'!W67</f>
        <v>0</v>
      </c>
      <c r="T57" s="18">
        <f>'Input Sheet Only'!X67</f>
        <v>0</v>
      </c>
      <c r="U57" s="18">
        <f>'Input Sheet Only'!Y67</f>
        <v>0</v>
      </c>
      <c r="V57" s="18">
        <f>'Input Sheet Only'!Z67</f>
        <v>0</v>
      </c>
      <c r="W57" s="18">
        <f>'Input Sheet Only'!AA67</f>
        <v>0</v>
      </c>
      <c r="X57" s="18">
        <f>'Input Sheet Only'!AB67</f>
        <v>0</v>
      </c>
    </row>
    <row r="58" spans="2:24" s="6" customFormat="1" ht="13">
      <c r="B58" s="60" t="s">
        <v>25</v>
      </c>
      <c r="E58" s="19">
        <f>SUM(E55:E57)</f>
        <v>0</v>
      </c>
      <c r="F58" s="19">
        <f t="shared" ref="F58:X58" si="8">SUM(F55:F57)</f>
        <v>0</v>
      </c>
      <c r="G58" s="19">
        <f t="shared" si="8"/>
        <v>0</v>
      </c>
      <c r="H58" s="19">
        <f t="shared" si="8"/>
        <v>0</v>
      </c>
      <c r="I58" s="19">
        <f t="shared" si="8"/>
        <v>0</v>
      </c>
      <c r="J58" s="19">
        <f t="shared" si="8"/>
        <v>0</v>
      </c>
      <c r="K58" s="19">
        <f t="shared" si="8"/>
        <v>0</v>
      </c>
      <c r="L58" s="19">
        <f t="shared" si="8"/>
        <v>0</v>
      </c>
      <c r="M58" s="19">
        <f t="shared" si="8"/>
        <v>0</v>
      </c>
      <c r="N58" s="19">
        <f t="shared" si="8"/>
        <v>0</v>
      </c>
      <c r="O58" s="19">
        <f t="shared" si="8"/>
        <v>0</v>
      </c>
      <c r="P58" s="19">
        <f t="shared" si="8"/>
        <v>0</v>
      </c>
      <c r="Q58" s="19">
        <f t="shared" si="8"/>
        <v>0</v>
      </c>
      <c r="R58" s="19">
        <f t="shared" si="8"/>
        <v>0</v>
      </c>
      <c r="S58" s="19">
        <f t="shared" si="8"/>
        <v>0</v>
      </c>
      <c r="T58" s="19">
        <f t="shared" si="8"/>
        <v>0</v>
      </c>
      <c r="U58" s="19">
        <f t="shared" si="8"/>
        <v>0</v>
      </c>
      <c r="V58" s="19">
        <f t="shared" si="8"/>
        <v>0</v>
      </c>
      <c r="W58" s="19">
        <f t="shared" si="8"/>
        <v>0</v>
      </c>
      <c r="X58" s="19">
        <f t="shared" si="8"/>
        <v>0</v>
      </c>
    </row>
    <row r="59" spans="2:24" s="6" customFormat="1" ht="13">
      <c r="B59" s="60"/>
    </row>
    <row r="60" spans="2:24" s="6" customFormat="1" ht="13">
      <c r="B60" s="60" t="s">
        <v>18</v>
      </c>
      <c r="E60" s="18">
        <f>'Input Sheet Only'!I70</f>
        <v>0</v>
      </c>
      <c r="F60" s="18">
        <f>'Input Sheet Only'!J70</f>
        <v>0</v>
      </c>
      <c r="G60" s="18">
        <f>'Input Sheet Only'!K70</f>
        <v>0</v>
      </c>
      <c r="H60" s="18">
        <f>'Input Sheet Only'!L70</f>
        <v>0</v>
      </c>
      <c r="I60" s="18">
        <f>'Input Sheet Only'!M70</f>
        <v>0</v>
      </c>
      <c r="J60" s="18">
        <f>'Input Sheet Only'!N70</f>
        <v>0</v>
      </c>
      <c r="K60" s="18">
        <f>'Input Sheet Only'!O70</f>
        <v>0</v>
      </c>
      <c r="L60" s="18">
        <f>'Input Sheet Only'!P70</f>
        <v>0</v>
      </c>
      <c r="M60" s="18">
        <f>'Input Sheet Only'!Q70</f>
        <v>0</v>
      </c>
      <c r="N60" s="18">
        <f>'Input Sheet Only'!R70</f>
        <v>0</v>
      </c>
      <c r="O60" s="18">
        <f>'Input Sheet Only'!S70</f>
        <v>0</v>
      </c>
      <c r="P60" s="18">
        <f>'Input Sheet Only'!T70</f>
        <v>0</v>
      </c>
      <c r="Q60" s="18">
        <f>'Input Sheet Only'!U70</f>
        <v>0</v>
      </c>
      <c r="R60" s="18">
        <f>'Input Sheet Only'!V70</f>
        <v>0</v>
      </c>
      <c r="S60" s="18">
        <f>'Input Sheet Only'!W70</f>
        <v>0</v>
      </c>
      <c r="T60" s="18">
        <f>'Input Sheet Only'!X70</f>
        <v>0</v>
      </c>
      <c r="U60" s="18">
        <f>'Input Sheet Only'!Y70</f>
        <v>0</v>
      </c>
      <c r="V60" s="18">
        <f>'Input Sheet Only'!Z70</f>
        <v>0</v>
      </c>
      <c r="W60" s="18">
        <f>'Input Sheet Only'!AA70</f>
        <v>0</v>
      </c>
      <c r="X60" s="18">
        <f>'Input Sheet Only'!AB70</f>
        <v>0</v>
      </c>
    </row>
    <row r="61" spans="2:24" s="6" customFormat="1" ht="13">
      <c r="B61" s="60" t="s">
        <v>20</v>
      </c>
      <c r="E61" s="19">
        <f t="shared" ref="E61:X61" si="9">E60+E57</f>
        <v>0</v>
      </c>
      <c r="F61" s="19">
        <f t="shared" si="9"/>
        <v>0</v>
      </c>
      <c r="G61" s="19">
        <f t="shared" si="9"/>
        <v>0</v>
      </c>
      <c r="H61" s="19">
        <f t="shared" si="9"/>
        <v>0</v>
      </c>
      <c r="I61" s="19">
        <f t="shared" si="9"/>
        <v>0</v>
      </c>
      <c r="J61" s="19">
        <f t="shared" si="9"/>
        <v>0</v>
      </c>
      <c r="K61" s="19">
        <f t="shared" si="9"/>
        <v>0</v>
      </c>
      <c r="L61" s="19">
        <f t="shared" si="9"/>
        <v>0</v>
      </c>
      <c r="M61" s="19">
        <f t="shared" si="9"/>
        <v>0</v>
      </c>
      <c r="N61" s="19">
        <f t="shared" si="9"/>
        <v>0</v>
      </c>
      <c r="O61" s="19">
        <f t="shared" si="9"/>
        <v>0</v>
      </c>
      <c r="P61" s="19">
        <f t="shared" si="9"/>
        <v>0</v>
      </c>
      <c r="Q61" s="19">
        <f t="shared" si="9"/>
        <v>0</v>
      </c>
      <c r="R61" s="19">
        <f t="shared" si="9"/>
        <v>0</v>
      </c>
      <c r="S61" s="19">
        <f t="shared" si="9"/>
        <v>0</v>
      </c>
      <c r="T61" s="19">
        <f t="shared" si="9"/>
        <v>0</v>
      </c>
      <c r="U61" s="19">
        <f t="shared" si="9"/>
        <v>0</v>
      </c>
      <c r="V61" s="19">
        <f t="shared" si="9"/>
        <v>0</v>
      </c>
      <c r="W61" s="19">
        <f t="shared" si="9"/>
        <v>0</v>
      </c>
      <c r="X61" s="19">
        <f t="shared" si="9"/>
        <v>0</v>
      </c>
    </row>
    <row r="62" spans="2:24" s="6" customFormat="1" ht="13">
      <c r="B62" s="60"/>
    </row>
    <row r="63" spans="2:24" s="6" customFormat="1" ht="14.5">
      <c r="B63" s="21" t="s">
        <v>57</v>
      </c>
      <c r="C63" s="59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2:24" s="6" customFormat="1" ht="13"/>
    <row r="65" spans="2:25" s="6" customFormat="1" ht="13">
      <c r="B65" s="6" t="s">
        <v>74</v>
      </c>
      <c r="C65" s="20">
        <f>SUM(E65:X65)</f>
        <v>6406863684.1959944</v>
      </c>
      <c r="E65" s="76">
        <f>'Input Sheet Only'!I92</f>
        <v>0</v>
      </c>
      <c r="F65" s="76">
        <f>'Input Sheet Only'!J92</f>
        <v>0</v>
      </c>
      <c r="G65" s="76">
        <f>'Input Sheet Only'!K92</f>
        <v>0</v>
      </c>
      <c r="H65" s="76">
        <f>'Input Sheet Only'!L92</f>
        <v>0</v>
      </c>
      <c r="I65" s="76">
        <f>'Input Sheet Only'!M92</f>
        <v>0</v>
      </c>
      <c r="J65" s="76">
        <f>'Input Sheet Only'!N92</f>
        <v>281455298.49234009</v>
      </c>
      <c r="K65" s="76">
        <f>'Input Sheet Only'!O92</f>
        <v>297498250.50640351</v>
      </c>
      <c r="L65" s="76">
        <f>'Input Sheet Only'!P92</f>
        <v>314455650.78526843</v>
      </c>
      <c r="M65" s="76">
        <f>'Input Sheet Only'!Q92</f>
        <v>333290251.98380965</v>
      </c>
      <c r="N65" s="76">
        <f>'Input Sheet Only'!R92</f>
        <v>351325261.38419032</v>
      </c>
      <c r="O65" s="76">
        <f>'Input Sheet Only'!S92</f>
        <v>371350801.28308916</v>
      </c>
      <c r="P65" s="76">
        <f>'Input Sheet Only'!T92</f>
        <v>392517796.95622522</v>
      </c>
      <c r="Q65" s="76">
        <f>'Input Sheet Only'!U92</f>
        <v>416027999.90706635</v>
      </c>
      <c r="R65" s="76">
        <f>'Input Sheet Only'!V92</f>
        <v>438540116.1315456</v>
      </c>
      <c r="S65" s="76">
        <f>'Input Sheet Only'!W92</f>
        <v>463536902.75104368</v>
      </c>
      <c r="T65" s="76">
        <f>'Input Sheet Only'!X92</f>
        <v>489958506.20785314</v>
      </c>
      <c r="U65" s="76">
        <f>'Input Sheet Only'!Y92</f>
        <v>519305007.20159584</v>
      </c>
      <c r="V65" s="76">
        <f>'Input Sheet Only'!Z92</f>
        <v>547405651.10221767</v>
      </c>
      <c r="W65" s="76">
        <f>'Input Sheet Only'!AA92</f>
        <v>578607773.21504402</v>
      </c>
      <c r="X65" s="76">
        <f>'Input Sheet Only'!AB92</f>
        <v>611588416.28830147</v>
      </c>
    </row>
    <row r="66" spans="2:25" s="6" customFormat="1" ht="13">
      <c r="B66" s="6" t="s">
        <v>13</v>
      </c>
      <c r="C66" s="20">
        <f>SUM(E66:X66)</f>
        <v>-1266338000</v>
      </c>
      <c r="E66" s="18">
        <f>'Input Sheet Only'!I96</f>
        <v>-53800000</v>
      </c>
      <c r="F66" s="18">
        <f>'Input Sheet Only'!J96</f>
        <v>-250000000</v>
      </c>
      <c r="G66" s="18">
        <f>'Input Sheet Only'!K96</f>
        <v>-358310253</v>
      </c>
      <c r="H66" s="18">
        <f>'Input Sheet Only'!L96</f>
        <v>-331413092</v>
      </c>
      <c r="I66" s="18">
        <f>'Input Sheet Only'!M96</f>
        <v>-260276655</v>
      </c>
      <c r="J66" s="18">
        <f>'Input Sheet Only'!N96</f>
        <v>0</v>
      </c>
      <c r="K66" s="18">
        <f>'Input Sheet Only'!O96</f>
        <v>0</v>
      </c>
      <c r="L66" s="18">
        <f>'Input Sheet Only'!P96</f>
        <v>0</v>
      </c>
      <c r="M66" s="18">
        <f>'Input Sheet Only'!Q96</f>
        <v>0</v>
      </c>
      <c r="N66" s="18">
        <f>'Input Sheet Only'!R96</f>
        <v>0</v>
      </c>
      <c r="O66" s="18">
        <f>'Input Sheet Only'!S96</f>
        <v>0</v>
      </c>
      <c r="P66" s="18">
        <f>'Input Sheet Only'!T96</f>
        <v>0</v>
      </c>
      <c r="Q66" s="18">
        <f>'Input Sheet Only'!U96</f>
        <v>0</v>
      </c>
      <c r="R66" s="18">
        <f>'Input Sheet Only'!V96</f>
        <v>0</v>
      </c>
      <c r="S66" s="18">
        <f>'Input Sheet Only'!W96</f>
        <v>-12538000</v>
      </c>
      <c r="T66" s="18">
        <f>'Input Sheet Only'!X96</f>
        <v>0</v>
      </c>
      <c r="U66" s="18">
        <f>'Input Sheet Only'!Y96</f>
        <v>0</v>
      </c>
      <c r="V66" s="18">
        <f>'Input Sheet Only'!Z96</f>
        <v>0</v>
      </c>
      <c r="W66" s="18">
        <f>'Input Sheet Only'!AA96</f>
        <v>0</v>
      </c>
      <c r="X66" s="18">
        <f>'Input Sheet Only'!AB96</f>
        <v>0</v>
      </c>
    </row>
    <row r="67" spans="2:25" s="6" customFormat="1" ht="13">
      <c r="B67" s="6" t="s">
        <v>12</v>
      </c>
      <c r="C67" s="20">
        <f>SUM(E67:X67)</f>
        <v>-1243134552.6293991</v>
      </c>
      <c r="E67" s="18">
        <f>'Input Sheet Only'!I97</f>
        <v>0</v>
      </c>
      <c r="F67" s="18">
        <f>'Input Sheet Only'!J97</f>
        <v>0</v>
      </c>
      <c r="G67" s="18">
        <f>'Input Sheet Only'!K97</f>
        <v>0</v>
      </c>
      <c r="H67" s="18">
        <f>'Input Sheet Only'!L97</f>
        <v>0</v>
      </c>
      <c r="I67" s="18">
        <f>'Input Sheet Only'!M97</f>
        <v>0</v>
      </c>
      <c r="J67" s="18">
        <f>'Input Sheet Only'!N97</f>
        <v>-61025294.773851015</v>
      </c>
      <c r="K67" s="18">
        <f>'Input Sheet Only'!O97</f>
        <v>-63431737.575960524</v>
      </c>
      <c r="L67" s="18">
        <f>'Input Sheet Only'!P97</f>
        <v>-65975347.617790259</v>
      </c>
      <c r="M67" s="18">
        <f>'Input Sheet Only'!Q97</f>
        <v>-68800537.79757145</v>
      </c>
      <c r="N67" s="18">
        <f>'Input Sheet Only'!R97</f>
        <v>-71505789.207628548</v>
      </c>
      <c r="O67" s="18">
        <f>'Input Sheet Only'!S97</f>
        <v>-74509620.192463368</v>
      </c>
      <c r="P67" s="18">
        <f>'Input Sheet Only'!T97</f>
        <v>-77684669.543433785</v>
      </c>
      <c r="Q67" s="18">
        <f>'Input Sheet Only'!U97</f>
        <v>-81211199.986059949</v>
      </c>
      <c r="R67" s="18">
        <f>'Input Sheet Only'!V97</f>
        <v>-84588017.41973184</v>
      </c>
      <c r="S67" s="18">
        <f>'Input Sheet Only'!W97</f>
        <v>-88337535.412656546</v>
      </c>
      <c r="T67" s="18">
        <f>'Input Sheet Only'!X97</f>
        <v>-92300775.931177974</v>
      </c>
      <c r="U67" s="18">
        <f>'Input Sheet Only'!Y97</f>
        <v>-96702751.08023937</v>
      </c>
      <c r="V67" s="18">
        <f>'Input Sheet Only'!Z97</f>
        <v>-100917847.66533265</v>
      </c>
      <c r="W67" s="18">
        <f>'Input Sheet Only'!AA97</f>
        <v>-105598165.98225661</v>
      </c>
      <c r="X67" s="18">
        <f>'Input Sheet Only'!AB97</f>
        <v>-110545262.44324522</v>
      </c>
      <c r="Y67" s="18"/>
    </row>
    <row r="68" spans="2:25" s="6" customFormat="1" ht="13">
      <c r="B68" s="6" t="s">
        <v>26</v>
      </c>
      <c r="C68" s="20">
        <f>SUM(E68:X68)</f>
        <v>0</v>
      </c>
      <c r="E68" s="18">
        <f>'Input Sheet Only'!I98</f>
        <v>0</v>
      </c>
      <c r="F68" s="18">
        <f>'Input Sheet Only'!J98</f>
        <v>0</v>
      </c>
      <c r="G68" s="18">
        <f>'Input Sheet Only'!K98</f>
        <v>0</v>
      </c>
      <c r="H68" s="18">
        <f>'Input Sheet Only'!L98</f>
        <v>0</v>
      </c>
      <c r="I68" s="18">
        <f>'Input Sheet Only'!M98</f>
        <v>0</v>
      </c>
      <c r="J68" s="18">
        <f>'Input Sheet Only'!N98</f>
        <v>0</v>
      </c>
      <c r="K68" s="18">
        <f>'Input Sheet Only'!O98</f>
        <v>0</v>
      </c>
      <c r="L68" s="18">
        <f>'Input Sheet Only'!P98</f>
        <v>0</v>
      </c>
      <c r="M68" s="18">
        <f>'Input Sheet Only'!Q98</f>
        <v>0</v>
      </c>
      <c r="N68" s="18">
        <f>'Input Sheet Only'!R98</f>
        <v>0</v>
      </c>
      <c r="O68" s="18">
        <f>'Input Sheet Only'!S98</f>
        <v>0</v>
      </c>
      <c r="P68" s="18">
        <f>'Input Sheet Only'!T98</f>
        <v>0</v>
      </c>
      <c r="Q68" s="18">
        <f>'Input Sheet Only'!U98</f>
        <v>0</v>
      </c>
      <c r="R68" s="18">
        <f>'Input Sheet Only'!V98</f>
        <v>0</v>
      </c>
      <c r="S68" s="18">
        <f>'Input Sheet Only'!W98</f>
        <v>0</v>
      </c>
      <c r="T68" s="18">
        <f>'Input Sheet Only'!X98</f>
        <v>0</v>
      </c>
      <c r="U68" s="18">
        <f>'Input Sheet Only'!Y98</f>
        <v>0</v>
      </c>
      <c r="V68" s="18">
        <f>'Input Sheet Only'!Z98</f>
        <v>0</v>
      </c>
      <c r="W68" s="18">
        <f>'Input Sheet Only'!AA98</f>
        <v>0</v>
      </c>
      <c r="X68" s="18">
        <f>'Input Sheet Only'!AB98</f>
        <v>0</v>
      </c>
    </row>
    <row r="69" spans="2:25" s="6" customFormat="1" ht="13">
      <c r="B69" s="6" t="s">
        <v>75</v>
      </c>
      <c r="C69" s="20">
        <f>SUM(E69:X69)</f>
        <v>3897391131.5665946</v>
      </c>
      <c r="E69" s="19">
        <f>'Input Sheet Only'!I99</f>
        <v>-53800000</v>
      </c>
      <c r="F69" s="19">
        <f>'Input Sheet Only'!J99</f>
        <v>-250000000</v>
      </c>
      <c r="G69" s="19">
        <f>'Input Sheet Only'!K99</f>
        <v>-358310253</v>
      </c>
      <c r="H69" s="19">
        <f>'Input Sheet Only'!L99</f>
        <v>-331413092</v>
      </c>
      <c r="I69" s="19">
        <f>'Input Sheet Only'!M99</f>
        <v>-260276655</v>
      </c>
      <c r="J69" s="19">
        <f>'Input Sheet Only'!N99</f>
        <v>220430003.71848908</v>
      </c>
      <c r="K69" s="19">
        <f>'Input Sheet Only'!O99</f>
        <v>234066512.93044299</v>
      </c>
      <c r="L69" s="19">
        <f>'Input Sheet Only'!P99</f>
        <v>248480303.16747817</v>
      </c>
      <c r="M69" s="19">
        <f>'Input Sheet Only'!Q99</f>
        <v>264489714.1862382</v>
      </c>
      <c r="N69" s="19">
        <f>'Input Sheet Only'!R99</f>
        <v>279819472.17656177</v>
      </c>
      <c r="O69" s="19">
        <f>'Input Sheet Only'!S99</f>
        <v>296841181.09062576</v>
      </c>
      <c r="P69" s="19">
        <f>'Input Sheet Only'!T99</f>
        <v>314833127.41279143</v>
      </c>
      <c r="Q69" s="19">
        <f>'Input Sheet Only'!U99</f>
        <v>334816799.92100638</v>
      </c>
      <c r="R69" s="19">
        <f>'Input Sheet Only'!V99</f>
        <v>353952098.71181375</v>
      </c>
      <c r="S69" s="19">
        <f>'Input Sheet Only'!W99</f>
        <v>362661367.33838713</v>
      </c>
      <c r="T69" s="19">
        <f>'Input Sheet Only'!X99</f>
        <v>397657730.27667516</v>
      </c>
      <c r="U69" s="19">
        <f>'Input Sheet Only'!Y99</f>
        <v>422602256.12135649</v>
      </c>
      <c r="V69" s="19">
        <f>'Input Sheet Only'!Z99</f>
        <v>446487803.436885</v>
      </c>
      <c r="W69" s="19">
        <f>'Input Sheet Only'!AA99</f>
        <v>473009607.23278743</v>
      </c>
      <c r="X69" s="19">
        <f>'Input Sheet Only'!AB99</f>
        <v>501043153.84505624</v>
      </c>
    </row>
    <row r="70" spans="2:25" s="27" customFormat="1" ht="13">
      <c r="C70" s="2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6"/>
    </row>
    <row r="71" spans="2:25" s="6" customFormat="1" ht="13">
      <c r="B71" s="6" t="s">
        <v>71</v>
      </c>
      <c r="C71" s="20">
        <f>SUM(E71:X71)</f>
        <v>0</v>
      </c>
      <c r="E71" s="18">
        <f>'Input Sheet Only'!I101</f>
        <v>0</v>
      </c>
      <c r="F71" s="18">
        <f>'Input Sheet Only'!J101</f>
        <v>0</v>
      </c>
      <c r="G71" s="18">
        <f>'Input Sheet Only'!K101</f>
        <v>0</v>
      </c>
      <c r="H71" s="18">
        <f>'Input Sheet Only'!L101</f>
        <v>0</v>
      </c>
      <c r="I71" s="18">
        <f>'Input Sheet Only'!M101</f>
        <v>0</v>
      </c>
      <c r="J71" s="18">
        <f>'Input Sheet Only'!N101</f>
        <v>0</v>
      </c>
      <c r="K71" s="18">
        <f>'Input Sheet Only'!O101</f>
        <v>0</v>
      </c>
      <c r="L71" s="18">
        <f>'Input Sheet Only'!P101</f>
        <v>0</v>
      </c>
      <c r="M71" s="18">
        <f>'Input Sheet Only'!Q101</f>
        <v>0</v>
      </c>
      <c r="N71" s="18">
        <f>'Input Sheet Only'!R101</f>
        <v>0</v>
      </c>
      <c r="O71" s="18">
        <f>'Input Sheet Only'!S101</f>
        <v>0</v>
      </c>
      <c r="P71" s="18">
        <f>'Input Sheet Only'!T101</f>
        <v>0</v>
      </c>
      <c r="Q71" s="18">
        <f>'Input Sheet Only'!U101</f>
        <v>0</v>
      </c>
      <c r="R71" s="18">
        <f>'Input Sheet Only'!V101</f>
        <v>0</v>
      </c>
      <c r="S71" s="18">
        <f>'Input Sheet Only'!W101</f>
        <v>0</v>
      </c>
      <c r="T71" s="18">
        <f>'Input Sheet Only'!X101</f>
        <v>0</v>
      </c>
      <c r="U71" s="18">
        <f>'Input Sheet Only'!Y101</f>
        <v>0</v>
      </c>
      <c r="V71" s="18">
        <f>'Input Sheet Only'!Z101</f>
        <v>0</v>
      </c>
      <c r="W71" s="18">
        <f>'Input Sheet Only'!AA101</f>
        <v>0</v>
      </c>
      <c r="X71" s="18">
        <f>'Input Sheet Only'!AB101</f>
        <v>0</v>
      </c>
    </row>
    <row r="72" spans="2:25" s="6" customFormat="1" ht="13">
      <c r="B72" s="6" t="s">
        <v>72</v>
      </c>
      <c r="C72" s="20">
        <f>SUM(E72:X72)</f>
        <v>1245792037</v>
      </c>
      <c r="E72" s="18">
        <f>'Input Sheet Only'!I102</f>
        <v>45792037</v>
      </c>
      <c r="F72" s="18">
        <f>'Input Sheet Only'!J102</f>
        <v>250000000</v>
      </c>
      <c r="G72" s="18">
        <f>'Input Sheet Only'!K102</f>
        <v>358310253</v>
      </c>
      <c r="H72" s="18">
        <f>'Input Sheet Only'!L102</f>
        <v>331413092</v>
      </c>
      <c r="I72" s="18">
        <f>'Input Sheet Only'!M102</f>
        <v>260276655</v>
      </c>
      <c r="J72" s="18">
        <f>'Input Sheet Only'!N102</f>
        <v>0</v>
      </c>
      <c r="K72" s="18">
        <f>'Input Sheet Only'!O102</f>
        <v>0</v>
      </c>
      <c r="L72" s="18">
        <f>'Input Sheet Only'!P102</f>
        <v>0</v>
      </c>
      <c r="M72" s="18">
        <f>'Input Sheet Only'!Q102</f>
        <v>0</v>
      </c>
      <c r="N72" s="18">
        <f>'Input Sheet Only'!R102</f>
        <v>0</v>
      </c>
      <c r="O72" s="18">
        <f>'Input Sheet Only'!S102</f>
        <v>0</v>
      </c>
      <c r="P72" s="18">
        <f>'Input Sheet Only'!T102</f>
        <v>0</v>
      </c>
      <c r="Q72" s="18">
        <f>'Input Sheet Only'!U102</f>
        <v>0</v>
      </c>
      <c r="R72" s="18">
        <f>'Input Sheet Only'!V102</f>
        <v>0</v>
      </c>
      <c r="S72" s="18">
        <f>'Input Sheet Only'!W102</f>
        <v>0</v>
      </c>
      <c r="T72" s="18">
        <f>'Input Sheet Only'!X102</f>
        <v>0</v>
      </c>
      <c r="U72" s="18">
        <f>'Input Sheet Only'!Y102</f>
        <v>0</v>
      </c>
      <c r="V72" s="18">
        <f>'Input Sheet Only'!Z102</f>
        <v>0</v>
      </c>
      <c r="W72" s="18">
        <f>'Input Sheet Only'!AA102</f>
        <v>0</v>
      </c>
      <c r="X72" s="18">
        <f>'Input Sheet Only'!AB102</f>
        <v>0</v>
      </c>
    </row>
    <row r="73" spans="2:25" s="6" customFormat="1" ht="13">
      <c r="B73" s="6" t="s">
        <v>79</v>
      </c>
      <c r="C73" s="20">
        <f>SUM(E73:X73)</f>
        <v>5143183168.5665951</v>
      </c>
      <c r="E73" s="19">
        <f>SUM(E69:E72)</f>
        <v>-8007963</v>
      </c>
      <c r="F73" s="19">
        <f t="shared" ref="F73:X73" si="10">SUM(F69:F72)</f>
        <v>0</v>
      </c>
      <c r="G73" s="19">
        <f t="shared" si="10"/>
        <v>0</v>
      </c>
      <c r="H73" s="19">
        <f t="shared" si="10"/>
        <v>0</v>
      </c>
      <c r="I73" s="19">
        <f t="shared" si="10"/>
        <v>0</v>
      </c>
      <c r="J73" s="19">
        <f t="shared" si="10"/>
        <v>220430003.71848908</v>
      </c>
      <c r="K73" s="19">
        <f t="shared" si="10"/>
        <v>234066512.93044299</v>
      </c>
      <c r="L73" s="19">
        <f t="shared" si="10"/>
        <v>248480303.16747817</v>
      </c>
      <c r="M73" s="19">
        <f t="shared" si="10"/>
        <v>264489714.1862382</v>
      </c>
      <c r="N73" s="19">
        <f t="shared" si="10"/>
        <v>279819472.17656177</v>
      </c>
      <c r="O73" s="19">
        <f t="shared" si="10"/>
        <v>296841181.09062576</v>
      </c>
      <c r="P73" s="19">
        <f t="shared" si="10"/>
        <v>314833127.41279143</v>
      </c>
      <c r="Q73" s="19">
        <f t="shared" si="10"/>
        <v>334816799.92100638</v>
      </c>
      <c r="R73" s="19">
        <f t="shared" si="10"/>
        <v>353952098.71181375</v>
      </c>
      <c r="S73" s="19">
        <f t="shared" si="10"/>
        <v>362661367.33838713</v>
      </c>
      <c r="T73" s="19">
        <f t="shared" si="10"/>
        <v>397657730.27667516</v>
      </c>
      <c r="U73" s="19">
        <f t="shared" si="10"/>
        <v>422602256.12135649</v>
      </c>
      <c r="V73" s="19">
        <f t="shared" si="10"/>
        <v>446487803.436885</v>
      </c>
      <c r="W73" s="19">
        <f t="shared" si="10"/>
        <v>473009607.23278743</v>
      </c>
      <c r="X73" s="19">
        <f t="shared" si="10"/>
        <v>501043153.84505624</v>
      </c>
    </row>
    <row r="74" spans="2:25" s="27" customFormat="1" ht="13">
      <c r="C74" s="2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6"/>
    </row>
    <row r="75" spans="2:25" s="6" customFormat="1" ht="13">
      <c r="B75" s="6" t="s">
        <v>82</v>
      </c>
      <c r="C75" s="20">
        <f>SUM(E75:X75)</f>
        <v>8007963</v>
      </c>
      <c r="E75" s="17">
        <f>'Input Sheet Only'!I105</f>
        <v>8007963</v>
      </c>
      <c r="F75" s="17">
        <f>'Input Sheet Only'!J105</f>
        <v>0</v>
      </c>
      <c r="G75" s="17">
        <f>'Input Sheet Only'!K105</f>
        <v>0</v>
      </c>
      <c r="H75" s="17">
        <f>'Input Sheet Only'!L105</f>
        <v>0</v>
      </c>
      <c r="I75" s="17">
        <f>'Input Sheet Only'!M105</f>
        <v>0</v>
      </c>
      <c r="J75" s="17">
        <f>'Input Sheet Only'!N105</f>
        <v>0</v>
      </c>
      <c r="K75" s="17">
        <f>'Input Sheet Only'!O105</f>
        <v>0</v>
      </c>
      <c r="L75" s="17">
        <f>'Input Sheet Only'!P105</f>
        <v>0</v>
      </c>
      <c r="M75" s="17">
        <f>'Input Sheet Only'!Q105</f>
        <v>0</v>
      </c>
      <c r="N75" s="17">
        <f>'Input Sheet Only'!R105</f>
        <v>0</v>
      </c>
      <c r="O75" s="17">
        <f>'Input Sheet Only'!S105</f>
        <v>0</v>
      </c>
      <c r="P75" s="17">
        <f>'Input Sheet Only'!T105</f>
        <v>0</v>
      </c>
      <c r="Q75" s="17">
        <f>'Input Sheet Only'!U105</f>
        <v>0</v>
      </c>
      <c r="R75" s="17">
        <f>'Input Sheet Only'!V105</f>
        <v>0</v>
      </c>
      <c r="S75" s="17">
        <f>'Input Sheet Only'!W105</f>
        <v>0</v>
      </c>
      <c r="T75" s="17">
        <f>'Input Sheet Only'!X105</f>
        <v>0</v>
      </c>
      <c r="U75" s="17">
        <f>'Input Sheet Only'!Y105</f>
        <v>0</v>
      </c>
      <c r="V75" s="17">
        <f>'Input Sheet Only'!Z105</f>
        <v>0</v>
      </c>
      <c r="W75" s="17">
        <f>'Input Sheet Only'!AA105</f>
        <v>0</v>
      </c>
      <c r="X75" s="17">
        <f>'Input Sheet Only'!AB105</f>
        <v>0</v>
      </c>
    </row>
    <row r="76" spans="2:25" s="6" customFormat="1" ht="13.5" thickBot="1"/>
    <row r="77" spans="2:25" s="6" customFormat="1" ht="13.5" thickBot="1">
      <c r="B77" s="6" t="s">
        <v>81</v>
      </c>
      <c r="C77" s="101">
        <f>SUM(E77:X77)</f>
        <v>8007963</v>
      </c>
      <c r="E77" s="17">
        <f>'Input Sheet Only'!I107</f>
        <v>8007963</v>
      </c>
      <c r="F77" s="17">
        <f>'Input Sheet Only'!J107</f>
        <v>0</v>
      </c>
      <c r="G77" s="17">
        <f>'Input Sheet Only'!K107</f>
        <v>0</v>
      </c>
      <c r="H77" s="17">
        <f>'Input Sheet Only'!L107</f>
        <v>0</v>
      </c>
      <c r="I77" s="17">
        <f>'Input Sheet Only'!M107</f>
        <v>0</v>
      </c>
      <c r="J77" s="17">
        <f>'Input Sheet Only'!N107</f>
        <v>0</v>
      </c>
      <c r="K77" s="17">
        <f>'Input Sheet Only'!O107</f>
        <v>0</v>
      </c>
      <c r="L77" s="17">
        <f>'Input Sheet Only'!P107</f>
        <v>0</v>
      </c>
      <c r="M77" s="17">
        <f>'Input Sheet Only'!Q107</f>
        <v>0</v>
      </c>
      <c r="N77" s="17">
        <f>'Input Sheet Only'!R107</f>
        <v>0</v>
      </c>
      <c r="O77" s="17">
        <f>'Input Sheet Only'!S107</f>
        <v>0</v>
      </c>
      <c r="P77" s="17">
        <f>'Input Sheet Only'!T107</f>
        <v>0</v>
      </c>
      <c r="Q77" s="17">
        <f>'Input Sheet Only'!U107</f>
        <v>0</v>
      </c>
      <c r="R77" s="17">
        <f>'Input Sheet Only'!V107</f>
        <v>0</v>
      </c>
      <c r="S77" s="17">
        <f>'Input Sheet Only'!W107</f>
        <v>0</v>
      </c>
      <c r="T77" s="17">
        <f>'Input Sheet Only'!X107</f>
        <v>0</v>
      </c>
      <c r="U77" s="17">
        <f>'Input Sheet Only'!Y107</f>
        <v>0</v>
      </c>
      <c r="V77" s="17">
        <f>'Input Sheet Only'!Z107</f>
        <v>0</v>
      </c>
      <c r="W77" s="17">
        <f>'Input Sheet Only'!AA107</f>
        <v>0</v>
      </c>
      <c r="X77" s="17">
        <f>'Input Sheet Only'!AB107</f>
        <v>0</v>
      </c>
    </row>
    <row r="78" spans="2:25" s="6" customFormat="1" ht="13"/>
    <row r="79" spans="2:25" s="6" customFormat="1" ht="14.5">
      <c r="B79" s="21" t="s">
        <v>76</v>
      </c>
      <c r="C79" s="5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2:25" s="6" customFormat="1" ht="13"/>
    <row r="81" spans="2:25" s="6" customFormat="1" ht="13">
      <c r="B81" s="12" t="s">
        <v>156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2:25" s="6" customFormat="1" ht="13">
      <c r="B82" s="6" t="s">
        <v>78</v>
      </c>
      <c r="C82" s="20">
        <f>SUM(E82:X82)</f>
        <v>0</v>
      </c>
      <c r="E82" s="17">
        <f>'Input Sheet Only'!I112</f>
        <v>0</v>
      </c>
      <c r="F82" s="17">
        <f>'Input Sheet Only'!J112</f>
        <v>0</v>
      </c>
      <c r="G82" s="17">
        <f>'Input Sheet Only'!K112</f>
        <v>0</v>
      </c>
      <c r="H82" s="17">
        <f>'Input Sheet Only'!L112</f>
        <v>0</v>
      </c>
      <c r="I82" s="17">
        <f>'Input Sheet Only'!M112</f>
        <v>0</v>
      </c>
      <c r="J82" s="17">
        <f>'Input Sheet Only'!N112</f>
        <v>0</v>
      </c>
      <c r="K82" s="17">
        <f>'Input Sheet Only'!O112</f>
        <v>0</v>
      </c>
      <c r="L82" s="17">
        <f>'Input Sheet Only'!P112</f>
        <v>0</v>
      </c>
      <c r="M82" s="17">
        <f>'Input Sheet Only'!Q112</f>
        <v>0</v>
      </c>
      <c r="N82" s="17">
        <f>'Input Sheet Only'!R112</f>
        <v>0</v>
      </c>
      <c r="O82" s="17">
        <f>'Input Sheet Only'!S112</f>
        <v>0</v>
      </c>
      <c r="P82" s="17">
        <f>'Input Sheet Only'!T112</f>
        <v>0</v>
      </c>
      <c r="Q82" s="17">
        <f>'Input Sheet Only'!U112</f>
        <v>0</v>
      </c>
      <c r="R82" s="17">
        <f>'Input Sheet Only'!V112</f>
        <v>0</v>
      </c>
      <c r="S82" s="17">
        <f>'Input Sheet Only'!W112</f>
        <v>0</v>
      </c>
      <c r="T82" s="17">
        <f>'Input Sheet Only'!X112</f>
        <v>0</v>
      </c>
      <c r="U82" s="17">
        <f>'Input Sheet Only'!Y112</f>
        <v>0</v>
      </c>
      <c r="V82" s="17">
        <f>'Input Sheet Only'!Z112</f>
        <v>0</v>
      </c>
      <c r="W82" s="17">
        <f>'Input Sheet Only'!AA112</f>
        <v>0</v>
      </c>
      <c r="X82" s="17">
        <f>'Input Sheet Only'!AB112</f>
        <v>0</v>
      </c>
    </row>
    <row r="83" spans="2:25" s="6" customFormat="1" ht="13"/>
    <row r="84" spans="2:25" s="6" customFormat="1" ht="14.5">
      <c r="B84" s="21" t="s">
        <v>85</v>
      </c>
      <c r="C84" s="5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2:25" ht="13">
      <c r="Y85" s="6"/>
    </row>
    <row r="86" spans="2:25" hidden="1"/>
    <row r="87" spans="2:25" hidden="1"/>
    <row r="88" spans="2:25" hidden="1"/>
    <row r="89" spans="2:25" hidden="1"/>
    <row r="90" spans="2:25" hidden="1"/>
    <row r="91" spans="2:25" hidden="1"/>
    <row r="92" spans="2:25" hidden="1"/>
    <row r="93" spans="2:25" hidden="1"/>
    <row r="94" spans="2:25" hidden="1"/>
    <row r="95" spans="2:25" hidden="1"/>
    <row r="96" spans="2:25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  <row r="124"/>
    <row r="125"/>
    <row r="126"/>
  </sheetData>
  <sheetProtection algorithmName="SHA-512" hashValue="kvRnf18RdSGh6x5/PZefuFKXtKECBknldlJKd/gXm3+cfTdnYuPDi1VdXPAf8fyipzsWmpESXNKfQVZoCSxGUA==" saltValue="vg0TP6RT0/K9IjVBWui2Ig==" spinCount="100000" sheet="1" objects="1" scenarios="1"/>
  <conditionalFormatting sqref="E18:X18">
    <cfRule type="cellIs" priority="2" operator="greaterThan">
      <formula>0</formula>
    </cfRule>
  </conditionalFormatting>
  <conditionalFormatting sqref="S18">
    <cfRule type="cellIs" dxfId="4" priority="1" operator="greaterThan">
      <formula>0</formula>
    </cfRule>
  </conditionalFormatting>
  <pageMargins left="0.7" right="0.7" top="0.75" bottom="0.75" header="0.3" footer="0.3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23"/>
  <sheetViews>
    <sheetView showGridLines="0" zoomScale="85" zoomScaleNormal="85" workbookViewId="0">
      <selection activeCell="A33" sqref="A33:XFD36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2.08984375" style="53" bestFit="1" customWidth="1"/>
    <col min="4" max="4" width="12.453125" style="1" bestFit="1" customWidth="1"/>
    <col min="5" max="5" width="13.54296875" style="1" bestFit="1" customWidth="1"/>
    <col min="6" max="6" width="13.26953125" style="1" bestFit="1" customWidth="1"/>
    <col min="7" max="7" width="0" style="1" hidden="1"/>
    <col min="8" max="8" width="11.08984375" style="1" bestFit="1" customWidth="1"/>
    <col min="9" max="13" width="11.81640625" style="1" bestFit="1" customWidth="1"/>
    <col min="14" max="17" width="11.36328125" style="1" bestFit="1" customWidth="1"/>
    <col min="18" max="28" width="11.81640625" style="1" bestFit="1" customWidth="1"/>
    <col min="29" max="30" width="9.1796875" style="1" customWidth="1"/>
    <col min="31" max="31" width="0" style="1" hidden="1" customWidth="1"/>
    <col min="32" max="16384" width="0" style="1" hidden="1"/>
  </cols>
  <sheetData>
    <row r="1" spans="2:31" ht="13">
      <c r="AC1" s="6" t="s">
        <v>3</v>
      </c>
    </row>
    <row r="2" spans="2:31" ht="17.5" thickBot="1">
      <c r="B2" s="56" t="s">
        <v>80</v>
      </c>
      <c r="H2" s="30" t="s">
        <v>0</v>
      </c>
      <c r="I2" s="83" t="str">
        <f>'Input Sheet Only'!I2</f>
        <v>2020/21</v>
      </c>
      <c r="J2" s="83" t="str">
        <f>'Input Sheet Only'!J2</f>
        <v>2021/22</v>
      </c>
      <c r="K2" s="83" t="str">
        <f>'Input Sheet Only'!K2</f>
        <v>2022/23</v>
      </c>
      <c r="L2" s="83" t="str">
        <f>'Input Sheet Only'!L2</f>
        <v>2023/24</v>
      </c>
      <c r="M2" s="83" t="str">
        <f>'Input Sheet Only'!M2</f>
        <v>2024/25</v>
      </c>
      <c r="N2" s="83" t="str">
        <f>'Input Sheet Only'!N2</f>
        <v>2025/26</v>
      </c>
      <c r="O2" s="83" t="str">
        <f>'Input Sheet Only'!O2</f>
        <v>2026/27</v>
      </c>
      <c r="P2" s="83" t="str">
        <f>'Input Sheet Only'!P2</f>
        <v>2027/28</v>
      </c>
      <c r="Q2" s="83" t="str">
        <f>'Input Sheet Only'!Q2</f>
        <v>2028/29</v>
      </c>
      <c r="R2" s="83" t="str">
        <f>'Input Sheet Only'!R2</f>
        <v>2029/30</v>
      </c>
      <c r="S2" s="83" t="str">
        <f>'Input Sheet Only'!S2</f>
        <v>2030/31</v>
      </c>
      <c r="T2" s="83" t="str">
        <f>'Input Sheet Only'!T2</f>
        <v>2031/32</v>
      </c>
      <c r="U2" s="83" t="str">
        <f>'Input Sheet Only'!U2</f>
        <v>2032/33</v>
      </c>
      <c r="V2" s="83" t="str">
        <f>'Input Sheet Only'!V2</f>
        <v>2033/34</v>
      </c>
      <c r="W2" s="83" t="str">
        <f>'Input Sheet Only'!W2</f>
        <v>2034/35</v>
      </c>
      <c r="X2" s="83" t="str">
        <f>'Input Sheet Only'!X2</f>
        <v>2035/36</v>
      </c>
      <c r="Y2" s="83" t="str">
        <f>'Input Sheet Only'!Y2</f>
        <v>2036/37</v>
      </c>
      <c r="Z2" s="83" t="str">
        <f>'Input Sheet Only'!Z2</f>
        <v>2037/38</v>
      </c>
      <c r="AA2" s="83" t="str">
        <f>'Input Sheet Only'!AA2</f>
        <v>2038/39</v>
      </c>
      <c r="AB2" s="83" t="str">
        <f>'Input Sheet Only'!AB2</f>
        <v>2039/40</v>
      </c>
      <c r="AC2" s="6" t="s">
        <v>3</v>
      </c>
    </row>
    <row r="3" spans="2:31" ht="13.5" thickTop="1">
      <c r="B3" s="4" t="s">
        <v>64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6" t="s">
        <v>3</v>
      </c>
    </row>
    <row r="4" spans="2:31" ht="13">
      <c r="B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6" t="s">
        <v>3</v>
      </c>
    </row>
    <row r="5" spans="2:31" s="6" customFormat="1" ht="13">
      <c r="B5" s="5" t="s">
        <v>6</v>
      </c>
      <c r="C5" s="54" t="s">
        <v>46</v>
      </c>
      <c r="D5" s="5" t="s">
        <v>5</v>
      </c>
      <c r="E5" s="5" t="s">
        <v>1</v>
      </c>
      <c r="F5" s="58" t="s">
        <v>40</v>
      </c>
      <c r="AC5" s="6" t="s">
        <v>3</v>
      </c>
    </row>
    <row r="6" spans="2:31" s="6" customFormat="1" ht="13" hidden="1">
      <c r="C6" s="14"/>
      <c r="E6" s="7"/>
      <c r="H6" s="6" t="s">
        <v>2</v>
      </c>
      <c r="I6" s="23">
        <v>43466</v>
      </c>
      <c r="J6" s="7">
        <f>I7+1</f>
        <v>43831</v>
      </c>
      <c r="K6" s="7">
        <f t="shared" ref="K6:AB6" si="0">J7+1</f>
        <v>44197</v>
      </c>
      <c r="L6" s="7">
        <f t="shared" si="0"/>
        <v>44562</v>
      </c>
      <c r="M6" s="7">
        <f t="shared" si="0"/>
        <v>44927</v>
      </c>
      <c r="N6" s="7">
        <f t="shared" si="0"/>
        <v>45292</v>
      </c>
      <c r="O6" s="7">
        <f t="shared" si="0"/>
        <v>45658</v>
      </c>
      <c r="P6" s="7">
        <f t="shared" si="0"/>
        <v>46023</v>
      </c>
      <c r="Q6" s="7">
        <f t="shared" si="0"/>
        <v>46388</v>
      </c>
      <c r="R6" s="7">
        <f t="shared" si="0"/>
        <v>46753</v>
      </c>
      <c r="S6" s="7">
        <f t="shared" si="0"/>
        <v>47119</v>
      </c>
      <c r="T6" s="7">
        <f t="shared" si="0"/>
        <v>47484</v>
      </c>
      <c r="U6" s="7">
        <f t="shared" si="0"/>
        <v>47849</v>
      </c>
      <c r="V6" s="7">
        <f t="shared" si="0"/>
        <v>48214</v>
      </c>
      <c r="W6" s="7">
        <f t="shared" si="0"/>
        <v>48580</v>
      </c>
      <c r="X6" s="7">
        <f t="shared" si="0"/>
        <v>48945</v>
      </c>
      <c r="Y6" s="7">
        <f t="shared" si="0"/>
        <v>49310</v>
      </c>
      <c r="Z6" s="7">
        <f t="shared" si="0"/>
        <v>49675</v>
      </c>
      <c r="AA6" s="7">
        <f t="shared" si="0"/>
        <v>50041</v>
      </c>
      <c r="AB6" s="7">
        <f t="shared" si="0"/>
        <v>50406</v>
      </c>
      <c r="AC6" s="6" t="s">
        <v>3</v>
      </c>
      <c r="AD6" s="7"/>
      <c r="AE6" s="7"/>
    </row>
    <row r="7" spans="2:31" s="6" customFormat="1" ht="13" hidden="1">
      <c r="C7" s="14"/>
      <c r="H7" s="6" t="s">
        <v>4</v>
      </c>
      <c r="I7" s="7">
        <f>EOMONTH(I6,11)</f>
        <v>43830</v>
      </c>
      <c r="J7" s="7">
        <f>EOMONTH(J6,11)</f>
        <v>44196</v>
      </c>
      <c r="K7" s="7">
        <f t="shared" ref="K7:AB7" si="1">EOMONTH(K6,11)</f>
        <v>44561</v>
      </c>
      <c r="L7" s="7">
        <f t="shared" si="1"/>
        <v>44926</v>
      </c>
      <c r="M7" s="7">
        <f t="shared" si="1"/>
        <v>45291</v>
      </c>
      <c r="N7" s="7">
        <f t="shared" si="1"/>
        <v>45657</v>
      </c>
      <c r="O7" s="7">
        <f t="shared" si="1"/>
        <v>46022</v>
      </c>
      <c r="P7" s="7">
        <f t="shared" si="1"/>
        <v>46387</v>
      </c>
      <c r="Q7" s="7">
        <f t="shared" si="1"/>
        <v>46752</v>
      </c>
      <c r="R7" s="7">
        <f t="shared" si="1"/>
        <v>47118</v>
      </c>
      <c r="S7" s="7">
        <f t="shared" si="1"/>
        <v>47483</v>
      </c>
      <c r="T7" s="7">
        <f t="shared" si="1"/>
        <v>47848</v>
      </c>
      <c r="U7" s="7">
        <f t="shared" si="1"/>
        <v>48213</v>
      </c>
      <c r="V7" s="7">
        <f t="shared" si="1"/>
        <v>48579</v>
      </c>
      <c r="W7" s="7">
        <f t="shared" si="1"/>
        <v>48944</v>
      </c>
      <c r="X7" s="7">
        <f t="shared" si="1"/>
        <v>49309</v>
      </c>
      <c r="Y7" s="7">
        <f t="shared" si="1"/>
        <v>49674</v>
      </c>
      <c r="Z7" s="7">
        <f t="shared" si="1"/>
        <v>50040</v>
      </c>
      <c r="AA7" s="7">
        <f t="shared" si="1"/>
        <v>50405</v>
      </c>
      <c r="AB7" s="7">
        <f t="shared" si="1"/>
        <v>50770</v>
      </c>
      <c r="AC7" s="6" t="s">
        <v>3</v>
      </c>
      <c r="AD7" s="7"/>
      <c r="AE7" s="7"/>
    </row>
    <row r="8" spans="2:31" s="6" customFormat="1" ht="13">
      <c r="C8" s="14"/>
      <c r="H8" s="6" t="s">
        <v>45</v>
      </c>
      <c r="I8" s="29">
        <v>1</v>
      </c>
      <c r="J8" s="27">
        <f>I8+1</f>
        <v>2</v>
      </c>
      <c r="K8" s="27">
        <f t="shared" ref="K8:AB8" si="2">J8+1</f>
        <v>3</v>
      </c>
      <c r="L8" s="27">
        <f t="shared" si="2"/>
        <v>4</v>
      </c>
      <c r="M8" s="27">
        <f t="shared" si="2"/>
        <v>5</v>
      </c>
      <c r="N8" s="27">
        <f t="shared" si="2"/>
        <v>6</v>
      </c>
      <c r="O8" s="27">
        <f t="shared" si="2"/>
        <v>7</v>
      </c>
      <c r="P8" s="27">
        <f t="shared" si="2"/>
        <v>8</v>
      </c>
      <c r="Q8" s="27">
        <f t="shared" si="2"/>
        <v>9</v>
      </c>
      <c r="R8" s="27">
        <f t="shared" si="2"/>
        <v>10</v>
      </c>
      <c r="S8" s="27">
        <f t="shared" si="2"/>
        <v>11</v>
      </c>
      <c r="T8" s="27">
        <f t="shared" si="2"/>
        <v>12</v>
      </c>
      <c r="U8" s="27">
        <f t="shared" si="2"/>
        <v>13</v>
      </c>
      <c r="V8" s="27">
        <f t="shared" si="2"/>
        <v>14</v>
      </c>
      <c r="W8" s="27">
        <f t="shared" si="2"/>
        <v>15</v>
      </c>
      <c r="X8" s="27">
        <f t="shared" si="2"/>
        <v>16</v>
      </c>
      <c r="Y8" s="27">
        <f t="shared" si="2"/>
        <v>17</v>
      </c>
      <c r="Z8" s="27">
        <f t="shared" si="2"/>
        <v>18</v>
      </c>
      <c r="AA8" s="27">
        <f t="shared" si="2"/>
        <v>19</v>
      </c>
      <c r="AB8" s="27">
        <f t="shared" si="2"/>
        <v>20</v>
      </c>
      <c r="AC8" s="6" t="s">
        <v>3</v>
      </c>
    </row>
    <row r="9" spans="2:31" s="6" customFormat="1" ht="13">
      <c r="C9" s="14"/>
      <c r="E9" s="11"/>
      <c r="AC9" s="6" t="s">
        <v>3</v>
      </c>
    </row>
    <row r="10" spans="2:31" s="6" customFormat="1" ht="13" hidden="1">
      <c r="B10" s="6" t="s">
        <v>14</v>
      </c>
      <c r="C10" s="14"/>
      <c r="E10" s="11">
        <v>5.7000000000000002E-2</v>
      </c>
      <c r="I10" s="8">
        <v>1</v>
      </c>
      <c r="J10" s="9">
        <f>I10*(1+$E10)</f>
        <v>1.0569999999999999</v>
      </c>
      <c r="K10" s="9">
        <f>J10*(1+$E10)</f>
        <v>1.1172489999999999</v>
      </c>
      <c r="L10" s="9">
        <f t="shared" ref="L10:AB10" si="3">K10*(1+$E10)</f>
        <v>1.1809321929999999</v>
      </c>
      <c r="M10" s="9">
        <f t="shared" si="3"/>
        <v>1.2482453280009997</v>
      </c>
      <c r="N10" s="9">
        <f t="shared" si="3"/>
        <v>1.3193953116970567</v>
      </c>
      <c r="O10" s="9">
        <f t="shared" si="3"/>
        <v>1.394600844463789</v>
      </c>
      <c r="P10" s="9">
        <f t="shared" si="3"/>
        <v>1.4740930925982247</v>
      </c>
      <c r="Q10" s="9">
        <f t="shared" si="3"/>
        <v>1.5581163988763234</v>
      </c>
      <c r="R10" s="9">
        <f t="shared" si="3"/>
        <v>1.6469290336122737</v>
      </c>
      <c r="S10" s="9">
        <f t="shared" si="3"/>
        <v>1.7408039885281732</v>
      </c>
      <c r="T10" s="9">
        <f t="shared" si="3"/>
        <v>1.8400298158742789</v>
      </c>
      <c r="U10" s="9">
        <f t="shared" si="3"/>
        <v>1.9449115153791128</v>
      </c>
      <c r="V10" s="9">
        <f t="shared" si="3"/>
        <v>2.0557714717557221</v>
      </c>
      <c r="W10" s="9">
        <f t="shared" si="3"/>
        <v>2.1729504456457982</v>
      </c>
      <c r="X10" s="9">
        <f t="shared" si="3"/>
        <v>2.2968086210476084</v>
      </c>
      <c r="Y10" s="9">
        <f t="shared" si="3"/>
        <v>2.4277267124473219</v>
      </c>
      <c r="Z10" s="9">
        <f t="shared" si="3"/>
        <v>2.5661071350568192</v>
      </c>
      <c r="AA10" s="9">
        <f t="shared" si="3"/>
        <v>2.712375241755058</v>
      </c>
      <c r="AB10" s="9">
        <f t="shared" si="3"/>
        <v>2.866980630535096</v>
      </c>
      <c r="AC10" s="6" t="s">
        <v>3</v>
      </c>
    </row>
    <row r="11" spans="2:31" s="6" customFormat="1" ht="13" hidden="1">
      <c r="B11" s="6" t="s">
        <v>38</v>
      </c>
      <c r="C11" s="14"/>
      <c r="E11" s="11">
        <v>0.09</v>
      </c>
      <c r="I11" s="10">
        <f>1/(1+E11)</f>
        <v>0.9174311926605504</v>
      </c>
      <c r="J11" s="9">
        <f>I11/(1+$E11)</f>
        <v>0.84167999326655996</v>
      </c>
      <c r="K11" s="9">
        <f>J11/(1+$E11)</f>
        <v>0.77218348006106408</v>
      </c>
      <c r="L11" s="9">
        <f t="shared" ref="L11:AA11" si="4">K11/(1+$E11)</f>
        <v>0.7084252110651964</v>
      </c>
      <c r="M11" s="9">
        <f t="shared" si="4"/>
        <v>0.64993138629834524</v>
      </c>
      <c r="N11" s="9">
        <f t="shared" si="4"/>
        <v>0.5962673268792158</v>
      </c>
      <c r="O11" s="9">
        <f t="shared" si="4"/>
        <v>0.5470342448433172</v>
      </c>
      <c r="P11" s="9">
        <f t="shared" si="4"/>
        <v>0.50186627967276798</v>
      </c>
      <c r="Q11" s="9">
        <f t="shared" si="4"/>
        <v>0.46042777951630087</v>
      </c>
      <c r="R11" s="9">
        <f t="shared" si="4"/>
        <v>0.42241080689568883</v>
      </c>
      <c r="S11" s="9">
        <f t="shared" si="4"/>
        <v>0.38753285036301727</v>
      </c>
      <c r="T11" s="9">
        <f t="shared" si="4"/>
        <v>0.35553472510368556</v>
      </c>
      <c r="U11" s="9">
        <f t="shared" si="4"/>
        <v>0.32617864688411519</v>
      </c>
      <c r="V11" s="9">
        <f t="shared" si="4"/>
        <v>0.29924646503129831</v>
      </c>
      <c r="W11" s="9">
        <f t="shared" si="4"/>
        <v>0.27453804131311771</v>
      </c>
      <c r="X11" s="9">
        <f t="shared" si="4"/>
        <v>0.25186976267258504</v>
      </c>
      <c r="Y11" s="9">
        <f t="shared" si="4"/>
        <v>0.23107317676383948</v>
      </c>
      <c r="Z11" s="9">
        <f t="shared" si="4"/>
        <v>0.21199374015031144</v>
      </c>
      <c r="AA11" s="9">
        <f t="shared" si="4"/>
        <v>0.19448966986267102</v>
      </c>
      <c r="AB11" s="9">
        <f t="shared" ref="K11:AB12" si="5">AA11/(1+$E11)</f>
        <v>0.17843088978226698</v>
      </c>
      <c r="AC11" s="6" t="s">
        <v>3</v>
      </c>
    </row>
    <row r="12" spans="2:31" s="6" customFormat="1" ht="13" hidden="1">
      <c r="B12" s="6" t="s">
        <v>39</v>
      </c>
      <c r="C12" s="14"/>
      <c r="E12" s="11">
        <f>(1+E11)/(1+E10)-1</f>
        <v>3.1220435193945351E-2</v>
      </c>
      <c r="I12" s="10">
        <f>1/(1+E12)</f>
        <v>0.96972477064220164</v>
      </c>
      <c r="J12" s="9">
        <f>I12/(1+$E12)</f>
        <v>0.94036613079707054</v>
      </c>
      <c r="K12" s="9">
        <f t="shared" si="5"/>
        <v>0.91189633050688379</v>
      </c>
      <c r="L12" s="9">
        <f t="shared" si="5"/>
        <v>0.88428845995025318</v>
      </c>
      <c r="M12" s="9">
        <f t="shared" si="5"/>
        <v>0.85751642400680494</v>
      </c>
      <c r="N12" s="9">
        <f t="shared" si="5"/>
        <v>0.8315549175919198</v>
      </c>
      <c r="O12" s="9">
        <f t="shared" si="5"/>
        <v>0.80637940173821931</v>
      </c>
      <c r="P12" s="9">
        <f t="shared" si="5"/>
        <v>0.78196608040119053</v>
      </c>
      <c r="Q12" s="9">
        <f t="shared" si="5"/>
        <v>0.75829187796702591</v>
      </c>
      <c r="R12" s="9">
        <f t="shared" si="5"/>
        <v>0.73533441744141859</v>
      </c>
      <c r="S12" s="9">
        <f t="shared" si="5"/>
        <v>0.71307199929869658</v>
      </c>
      <c r="T12" s="9">
        <f t="shared" si="5"/>
        <v>0.69148358097130469</v>
      </c>
      <c r="U12" s="9">
        <f t="shared" si="5"/>
        <v>0.67054875696024674</v>
      </c>
      <c r="V12" s="9">
        <f t="shared" si="5"/>
        <v>0.65024773954768866</v>
      </c>
      <c r="W12" s="9">
        <f t="shared" si="5"/>
        <v>0.63056134009349241</v>
      </c>
      <c r="X12" s="9">
        <f t="shared" si="5"/>
        <v>0.61147095089800119</v>
      </c>
      <c r="Y12" s="9">
        <f t="shared" si="5"/>
        <v>0.59295852761393308</v>
      </c>
      <c r="Z12" s="9">
        <f t="shared" si="5"/>
        <v>0.57500657219075879</v>
      </c>
      <c r="AA12" s="9">
        <f t="shared" si="5"/>
        <v>0.5575981163354421</v>
      </c>
      <c r="AB12" s="9">
        <f t="shared" si="5"/>
        <v>0.54071670547391026</v>
      </c>
      <c r="AC12" s="6" t="s">
        <v>3</v>
      </c>
    </row>
    <row r="13" spans="2:31" s="6" customFormat="1" ht="13" hidden="1">
      <c r="C13" s="14"/>
      <c r="AC13" s="6" t="s">
        <v>3</v>
      </c>
    </row>
    <row r="14" spans="2:31" s="6" customFormat="1" ht="14.5">
      <c r="B14" s="21" t="s">
        <v>34</v>
      </c>
      <c r="C14" s="55"/>
      <c r="D14" s="21"/>
      <c r="E14" s="21"/>
      <c r="F14" s="5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6" t="s">
        <v>3</v>
      </c>
    </row>
    <row r="15" spans="2:31" s="6" customFormat="1" ht="13">
      <c r="C15" s="14"/>
      <c r="AC15" s="6" t="s">
        <v>3</v>
      </c>
    </row>
    <row r="16" spans="2:31" s="6" customFormat="1" ht="13">
      <c r="B16" s="12" t="s">
        <v>65</v>
      </c>
      <c r="C16" s="2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" t="s">
        <v>3</v>
      </c>
    </row>
    <row r="17" spans="2:29" s="6" customFormat="1" ht="13">
      <c r="B17" s="6" t="str">
        <f>'Input Sheet Only'!B17</f>
        <v>Dam Construction Costs</v>
      </c>
      <c r="C17" s="14"/>
      <c r="D17" s="14" t="s">
        <v>10</v>
      </c>
      <c r="I17" s="26">
        <f>'Input Sheet Only'!I17*2</f>
        <v>0</v>
      </c>
      <c r="J17" s="26">
        <f>'Input Sheet Only'!J17*2</f>
        <v>0</v>
      </c>
      <c r="K17" s="26">
        <f>'Input Sheet Only'!K17*2</f>
        <v>0</v>
      </c>
      <c r="L17" s="26">
        <f>'Input Sheet Only'!L17*2</f>
        <v>0</v>
      </c>
      <c r="M17" s="26">
        <f>'Input Sheet Only'!M17*2</f>
        <v>0</v>
      </c>
      <c r="N17" s="26">
        <f>'Input Sheet Only'!N17*2</f>
        <v>0</v>
      </c>
      <c r="O17" s="26">
        <f>'Input Sheet Only'!O17*2</f>
        <v>0</v>
      </c>
      <c r="P17" s="26">
        <f>'Input Sheet Only'!P17*2</f>
        <v>0</v>
      </c>
      <c r="Q17" s="26">
        <f>'Input Sheet Only'!Q17*2</f>
        <v>0</v>
      </c>
      <c r="R17" s="26">
        <f>'Input Sheet Only'!R17*2</f>
        <v>0</v>
      </c>
      <c r="S17" s="26">
        <f>'Input Sheet Only'!S17*2</f>
        <v>0</v>
      </c>
      <c r="T17" s="26">
        <f>'Input Sheet Only'!T17*2</f>
        <v>0</v>
      </c>
      <c r="U17" s="26">
        <f>'Input Sheet Only'!U17*2</f>
        <v>0</v>
      </c>
      <c r="V17" s="26">
        <f>'Input Sheet Only'!V17*2</f>
        <v>0</v>
      </c>
      <c r="W17" s="26">
        <f>'Input Sheet Only'!W17*2</f>
        <v>0</v>
      </c>
      <c r="X17" s="26">
        <f>'Input Sheet Only'!X17*2</f>
        <v>0</v>
      </c>
      <c r="Y17" s="26">
        <f>'Input Sheet Only'!Y17*2</f>
        <v>0</v>
      </c>
      <c r="Z17" s="26">
        <f>'Input Sheet Only'!Z17*2</f>
        <v>0</v>
      </c>
      <c r="AA17" s="26">
        <f>'Input Sheet Only'!AA17*2</f>
        <v>0</v>
      </c>
      <c r="AB17" s="26">
        <f>'Input Sheet Only'!AB17*2</f>
        <v>0</v>
      </c>
      <c r="AC17" s="6" t="s">
        <v>3</v>
      </c>
    </row>
    <row r="18" spans="2:29" s="6" customFormat="1" ht="13">
      <c r="B18" s="6" t="str">
        <f>'Input Sheet Only'!B18</f>
        <v>Pipeline: Bulk Distribution Construction Costs</v>
      </c>
      <c r="C18" s="14"/>
      <c r="D18" s="14" t="s">
        <v>10</v>
      </c>
      <c r="I18" s="26">
        <f>'Input Sheet Only'!I18*2</f>
        <v>107600000</v>
      </c>
      <c r="J18" s="26">
        <f>'Input Sheet Only'!J18*2</f>
        <v>500000000</v>
      </c>
      <c r="K18" s="26">
        <f>'Input Sheet Only'!K18*2</f>
        <v>716620506</v>
      </c>
      <c r="L18" s="26">
        <f>'Input Sheet Only'!L18*2</f>
        <v>662826184</v>
      </c>
      <c r="M18" s="26">
        <f>'Input Sheet Only'!M18*2</f>
        <v>520553310</v>
      </c>
      <c r="N18" s="26">
        <f>'Input Sheet Only'!N18*2</f>
        <v>0</v>
      </c>
      <c r="O18" s="26">
        <f>'Input Sheet Only'!O18*2</f>
        <v>0</v>
      </c>
      <c r="P18" s="26">
        <f>'Input Sheet Only'!P18*2</f>
        <v>0</v>
      </c>
      <c r="Q18" s="26">
        <f>'Input Sheet Only'!Q18*2</f>
        <v>0</v>
      </c>
      <c r="R18" s="26">
        <f>'Input Sheet Only'!R18*2</f>
        <v>0</v>
      </c>
      <c r="S18" s="26">
        <f>'Input Sheet Only'!S18*2</f>
        <v>0</v>
      </c>
      <c r="T18" s="26">
        <f>'Input Sheet Only'!T18*2</f>
        <v>0</v>
      </c>
      <c r="U18" s="26">
        <f>'Input Sheet Only'!U18*2</f>
        <v>0</v>
      </c>
      <c r="V18" s="26">
        <f>'Input Sheet Only'!V18*2</f>
        <v>0</v>
      </c>
      <c r="W18" s="26">
        <f>'Input Sheet Only'!W18*2</f>
        <v>0</v>
      </c>
      <c r="X18" s="26">
        <f>'Input Sheet Only'!X18*2</f>
        <v>0</v>
      </c>
      <c r="Y18" s="26">
        <f>'Input Sheet Only'!Y18*2</f>
        <v>0</v>
      </c>
      <c r="Z18" s="26">
        <f>'Input Sheet Only'!Z18*2</f>
        <v>0</v>
      </c>
      <c r="AA18" s="26">
        <f>'Input Sheet Only'!AA18*2</f>
        <v>0</v>
      </c>
      <c r="AB18" s="26">
        <f>'Input Sheet Only'!AB18*2</f>
        <v>0</v>
      </c>
      <c r="AC18" s="6" t="s">
        <v>3</v>
      </c>
    </row>
    <row r="19" spans="2:29" s="6" customFormat="1" ht="13">
      <c r="B19" s="6" t="str">
        <f>'Input Sheet Only'!B19</f>
        <v>Pipeline: Secondary Distribution Construction Costs</v>
      </c>
      <c r="C19" s="14"/>
      <c r="D19" s="14" t="s">
        <v>10</v>
      </c>
      <c r="I19" s="26">
        <f>'Input Sheet Only'!I19*2</f>
        <v>0</v>
      </c>
      <c r="J19" s="26">
        <f>'Input Sheet Only'!J19*2</f>
        <v>0</v>
      </c>
      <c r="K19" s="26">
        <f>'Input Sheet Only'!K19*2</f>
        <v>0</v>
      </c>
      <c r="L19" s="26">
        <f>'Input Sheet Only'!L19*2</f>
        <v>0</v>
      </c>
      <c r="M19" s="26">
        <f>'Input Sheet Only'!M19*2</f>
        <v>0</v>
      </c>
      <c r="N19" s="26">
        <f>'Input Sheet Only'!N19*2</f>
        <v>0</v>
      </c>
      <c r="O19" s="26">
        <f>'Input Sheet Only'!O19*2</f>
        <v>0</v>
      </c>
      <c r="P19" s="26">
        <f>'Input Sheet Only'!P19*2</f>
        <v>0</v>
      </c>
      <c r="Q19" s="26">
        <f>'Input Sheet Only'!Q19*2</f>
        <v>0</v>
      </c>
      <c r="R19" s="26">
        <f>'Input Sheet Only'!R19*2</f>
        <v>0</v>
      </c>
      <c r="S19" s="26">
        <f>'Input Sheet Only'!S19*2</f>
        <v>0</v>
      </c>
      <c r="T19" s="26">
        <f>'Input Sheet Only'!T19*2</f>
        <v>0</v>
      </c>
      <c r="U19" s="26">
        <f>'Input Sheet Only'!U19*2</f>
        <v>0</v>
      </c>
      <c r="V19" s="26">
        <f>'Input Sheet Only'!V19*2</f>
        <v>0</v>
      </c>
      <c r="W19" s="26">
        <f>'Input Sheet Only'!W19*2</f>
        <v>0</v>
      </c>
      <c r="X19" s="26">
        <f>'Input Sheet Only'!X19*2</f>
        <v>0</v>
      </c>
      <c r="Y19" s="26">
        <f>'Input Sheet Only'!Y19*2</f>
        <v>0</v>
      </c>
      <c r="Z19" s="26">
        <f>'Input Sheet Only'!Z19*2</f>
        <v>0</v>
      </c>
      <c r="AA19" s="26">
        <f>'Input Sheet Only'!AA19*2</f>
        <v>0</v>
      </c>
      <c r="AB19" s="26">
        <f>'Input Sheet Only'!AB19*2</f>
        <v>0</v>
      </c>
      <c r="AC19" s="6" t="s">
        <v>3</v>
      </c>
    </row>
    <row r="20" spans="2:29" s="6" customFormat="1" ht="13">
      <c r="B20" s="6" t="str">
        <f>'Input Sheet Only'!B20</f>
        <v>Reticulation Infrastructure Costs</v>
      </c>
      <c r="C20" s="14"/>
      <c r="D20" s="14"/>
      <c r="I20" s="26">
        <f>'Input Sheet Only'!I20*2</f>
        <v>0</v>
      </c>
      <c r="J20" s="26">
        <f>'Input Sheet Only'!J20*2</f>
        <v>0</v>
      </c>
      <c r="K20" s="26">
        <f>'Input Sheet Only'!K20*2</f>
        <v>0</v>
      </c>
      <c r="L20" s="26">
        <f>'Input Sheet Only'!L20*2</f>
        <v>0</v>
      </c>
      <c r="M20" s="26">
        <f>'Input Sheet Only'!M20*2</f>
        <v>0</v>
      </c>
      <c r="N20" s="26">
        <f>'Input Sheet Only'!N20*2</f>
        <v>0</v>
      </c>
      <c r="O20" s="26">
        <f>'Input Sheet Only'!O20*2</f>
        <v>0</v>
      </c>
      <c r="P20" s="26">
        <f>'Input Sheet Only'!P20*2</f>
        <v>0</v>
      </c>
      <c r="Q20" s="26">
        <f>'Input Sheet Only'!Q20*2</f>
        <v>0</v>
      </c>
      <c r="R20" s="26">
        <f>'Input Sheet Only'!R20*2</f>
        <v>0</v>
      </c>
      <c r="S20" s="26">
        <f>'Input Sheet Only'!S20*2</f>
        <v>0</v>
      </c>
      <c r="T20" s="26">
        <f>'Input Sheet Only'!T20*2</f>
        <v>0</v>
      </c>
      <c r="U20" s="26">
        <f>'Input Sheet Only'!U20*2</f>
        <v>0</v>
      </c>
      <c r="V20" s="26">
        <f>'Input Sheet Only'!V20*2</f>
        <v>0</v>
      </c>
      <c r="W20" s="26">
        <f>'Input Sheet Only'!W20*2</f>
        <v>0</v>
      </c>
      <c r="X20" s="26">
        <f>'Input Sheet Only'!X20*2</f>
        <v>0</v>
      </c>
      <c r="Y20" s="26">
        <f>'Input Sheet Only'!Y20*2</f>
        <v>0</v>
      </c>
      <c r="Z20" s="26">
        <f>'Input Sheet Only'!Z20*2</f>
        <v>0</v>
      </c>
      <c r="AA20" s="26">
        <f>'Input Sheet Only'!AA20*2</f>
        <v>0</v>
      </c>
      <c r="AB20" s="26">
        <f>'Input Sheet Only'!AB20*2</f>
        <v>0</v>
      </c>
      <c r="AC20" s="6" t="s">
        <v>3</v>
      </c>
    </row>
    <row r="21" spans="2:29" s="6" customFormat="1" ht="13">
      <c r="B21" s="6" t="str">
        <f>'Input Sheet Only'!B21</f>
        <v>Enabling Infrastructure Costs</v>
      </c>
      <c r="C21" s="14"/>
      <c r="D21" s="14"/>
      <c r="I21" s="26">
        <f>'Input Sheet Only'!I21*2</f>
        <v>0</v>
      </c>
      <c r="J21" s="26">
        <f>'Input Sheet Only'!J21*2</f>
        <v>0</v>
      </c>
      <c r="K21" s="26">
        <f>'Input Sheet Only'!K21*2</f>
        <v>0</v>
      </c>
      <c r="L21" s="26">
        <f>'Input Sheet Only'!L21*2</f>
        <v>0</v>
      </c>
      <c r="M21" s="26">
        <f>'Input Sheet Only'!M21*2</f>
        <v>0</v>
      </c>
      <c r="N21" s="26">
        <f>'Input Sheet Only'!N21*2</f>
        <v>0</v>
      </c>
      <c r="O21" s="26">
        <f>'Input Sheet Only'!O21*2</f>
        <v>0</v>
      </c>
      <c r="P21" s="26">
        <f>'Input Sheet Only'!P21*2</f>
        <v>0</v>
      </c>
      <c r="Q21" s="26">
        <f>'Input Sheet Only'!Q21*2</f>
        <v>0</v>
      </c>
      <c r="R21" s="26">
        <f>'Input Sheet Only'!R21*2</f>
        <v>0</v>
      </c>
      <c r="S21" s="26">
        <f>'Input Sheet Only'!S21*2</f>
        <v>0</v>
      </c>
      <c r="T21" s="26">
        <f>'Input Sheet Only'!T21*2</f>
        <v>0</v>
      </c>
      <c r="U21" s="26">
        <f>'Input Sheet Only'!U21*2</f>
        <v>0</v>
      </c>
      <c r="V21" s="26">
        <f>'Input Sheet Only'!V21*2</f>
        <v>0</v>
      </c>
      <c r="W21" s="26">
        <f>'Input Sheet Only'!W21*2</f>
        <v>0</v>
      </c>
      <c r="X21" s="26">
        <f>'Input Sheet Only'!X21*2</f>
        <v>0</v>
      </c>
      <c r="Y21" s="26">
        <f>'Input Sheet Only'!Y21*2</f>
        <v>0</v>
      </c>
      <c r="Z21" s="26">
        <f>'Input Sheet Only'!Z21*2</f>
        <v>0</v>
      </c>
      <c r="AA21" s="26">
        <f>'Input Sheet Only'!AA21*2</f>
        <v>0</v>
      </c>
      <c r="AB21" s="26">
        <f>'Input Sheet Only'!AB21*2</f>
        <v>0</v>
      </c>
      <c r="AC21" s="6" t="s">
        <v>3</v>
      </c>
    </row>
    <row r="22" spans="2:29" s="6" customFormat="1" ht="13">
      <c r="B22" s="6" t="str">
        <f>'Input Sheet Only'!B22</f>
        <v>Other Construction Costs [Specify]</v>
      </c>
      <c r="C22" s="14"/>
      <c r="D22" s="14"/>
      <c r="I22" s="26">
        <f>'Input Sheet Only'!I22*2</f>
        <v>0</v>
      </c>
      <c r="J22" s="26">
        <f>'Input Sheet Only'!J22*2</f>
        <v>0</v>
      </c>
      <c r="K22" s="26">
        <f>'Input Sheet Only'!K22*2</f>
        <v>0</v>
      </c>
      <c r="L22" s="26">
        <f>'Input Sheet Only'!L22*2</f>
        <v>0</v>
      </c>
      <c r="M22" s="26">
        <f>'Input Sheet Only'!M22*2</f>
        <v>0</v>
      </c>
      <c r="N22" s="26">
        <f>'Input Sheet Only'!N22*2</f>
        <v>0</v>
      </c>
      <c r="O22" s="26">
        <f>'Input Sheet Only'!O22*2</f>
        <v>0</v>
      </c>
      <c r="P22" s="26">
        <f>'Input Sheet Only'!P22*2</f>
        <v>0</v>
      </c>
      <c r="Q22" s="26">
        <f>'Input Sheet Only'!Q22*2</f>
        <v>0</v>
      </c>
      <c r="R22" s="26">
        <f>'Input Sheet Only'!R22*2</f>
        <v>0</v>
      </c>
      <c r="S22" s="26">
        <f>'Input Sheet Only'!S22*2</f>
        <v>0</v>
      </c>
      <c r="T22" s="26">
        <f>'Input Sheet Only'!T22*2</f>
        <v>0</v>
      </c>
      <c r="U22" s="26">
        <f>'Input Sheet Only'!U22*2</f>
        <v>0</v>
      </c>
      <c r="V22" s="26">
        <f>'Input Sheet Only'!V22*2</f>
        <v>0</v>
      </c>
      <c r="W22" s="26">
        <f>'Input Sheet Only'!W22*2</f>
        <v>0</v>
      </c>
      <c r="X22" s="26">
        <f>'Input Sheet Only'!X22*2</f>
        <v>0</v>
      </c>
      <c r="Y22" s="26">
        <f>'Input Sheet Only'!Y22*2</f>
        <v>0</v>
      </c>
      <c r="Z22" s="26">
        <f>'Input Sheet Only'!Z22*2</f>
        <v>0</v>
      </c>
      <c r="AA22" s="26">
        <f>'Input Sheet Only'!AA22*2</f>
        <v>0</v>
      </c>
      <c r="AB22" s="26">
        <f>'Input Sheet Only'!AB22*2</f>
        <v>0</v>
      </c>
      <c r="AC22" s="6" t="s">
        <v>3</v>
      </c>
    </row>
    <row r="23" spans="2:29" s="6" customFormat="1" ht="13.5" thickBot="1">
      <c r="B23" s="32" t="s">
        <v>47</v>
      </c>
      <c r="C23" s="33"/>
      <c r="D23" s="33" t="s">
        <v>10</v>
      </c>
      <c r="E23" s="34"/>
      <c r="F23" s="20">
        <f>SUM(I23:AB23)</f>
        <v>2507600000</v>
      </c>
      <c r="I23" s="41">
        <f>SUM(I17:I22)</f>
        <v>107600000</v>
      </c>
      <c r="J23" s="42">
        <f>SUM(J17:J22)</f>
        <v>500000000</v>
      </c>
      <c r="K23" s="43">
        <f>SUM(K17:K22)</f>
        <v>716620506</v>
      </c>
      <c r="L23" s="17">
        <f>SUM(L17:L22)</f>
        <v>662826184</v>
      </c>
      <c r="M23" s="17">
        <f>SUM(M17:M22)</f>
        <v>520553310</v>
      </c>
      <c r="N23" s="17">
        <f t="shared" ref="N23:AB23" si="6">SUM(N17:N22)</f>
        <v>0</v>
      </c>
      <c r="O23" s="17">
        <f t="shared" si="6"/>
        <v>0</v>
      </c>
      <c r="P23" s="17">
        <f t="shared" si="6"/>
        <v>0</v>
      </c>
      <c r="Q23" s="17">
        <f t="shared" si="6"/>
        <v>0</v>
      </c>
      <c r="R23" s="17">
        <f t="shared" si="6"/>
        <v>0</v>
      </c>
      <c r="S23" s="17">
        <f t="shared" si="6"/>
        <v>0</v>
      </c>
      <c r="T23" s="17">
        <f t="shared" si="6"/>
        <v>0</v>
      </c>
      <c r="U23" s="17">
        <f t="shared" si="6"/>
        <v>0</v>
      </c>
      <c r="V23" s="17">
        <f t="shared" si="6"/>
        <v>0</v>
      </c>
      <c r="W23" s="17">
        <f t="shared" si="6"/>
        <v>0</v>
      </c>
      <c r="X23" s="17">
        <f t="shared" si="6"/>
        <v>0</v>
      </c>
      <c r="Y23" s="17">
        <f t="shared" si="6"/>
        <v>0</v>
      </c>
      <c r="Z23" s="17">
        <f t="shared" si="6"/>
        <v>0</v>
      </c>
      <c r="AA23" s="17">
        <f t="shared" si="6"/>
        <v>0</v>
      </c>
      <c r="AB23" s="17">
        <f t="shared" si="6"/>
        <v>0</v>
      </c>
      <c r="AC23" s="6" t="s">
        <v>3</v>
      </c>
    </row>
    <row r="24" spans="2:29" s="6" customFormat="1" ht="13">
      <c r="C24" s="14"/>
      <c r="D24" s="14"/>
      <c r="AC24" s="6" t="s">
        <v>3</v>
      </c>
    </row>
    <row r="25" spans="2:29" s="6" customFormat="1" ht="13">
      <c r="B25" s="27" t="s">
        <v>66</v>
      </c>
      <c r="C25" s="14"/>
      <c r="D25" s="14"/>
      <c r="AC25" s="6" t="s">
        <v>3</v>
      </c>
    </row>
    <row r="26" spans="2:29" s="6" customFormat="1" ht="13.5" thickBot="1">
      <c r="B26" s="6" t="s">
        <v>67</v>
      </c>
      <c r="C26" s="14"/>
      <c r="D26" s="14" t="s">
        <v>17</v>
      </c>
      <c r="E26" s="24">
        <v>15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6" t="s">
        <v>3</v>
      </c>
    </row>
    <row r="27" spans="2:29" s="6" customFormat="1" ht="13">
      <c r="B27" s="6" t="s">
        <v>68</v>
      </c>
      <c r="C27" s="14"/>
      <c r="D27" s="14" t="s">
        <v>10</v>
      </c>
      <c r="E27" s="22">
        <f>'Input Sheet Only'!E27*2</f>
        <v>0.02</v>
      </c>
      <c r="I27" s="44">
        <f>IF(I8=$E$26,$F$23*$E$27,0)</f>
        <v>0</v>
      </c>
      <c r="J27" s="45">
        <f t="shared" ref="J27:AB27" si="7">IF(J8=$E$26,$F$23*$E$27,0)</f>
        <v>0</v>
      </c>
      <c r="K27" s="46">
        <f t="shared" si="7"/>
        <v>0</v>
      </c>
      <c r="L27" s="18">
        <f t="shared" si="7"/>
        <v>0</v>
      </c>
      <c r="M27" s="18">
        <f t="shared" si="7"/>
        <v>0</v>
      </c>
      <c r="N27" s="18">
        <f t="shared" si="7"/>
        <v>0</v>
      </c>
      <c r="O27" s="18">
        <f t="shared" si="7"/>
        <v>0</v>
      </c>
      <c r="P27" s="18">
        <f t="shared" si="7"/>
        <v>0</v>
      </c>
      <c r="Q27" s="18">
        <f t="shared" si="7"/>
        <v>0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50152000</v>
      </c>
      <c r="X27" s="18">
        <f t="shared" si="7"/>
        <v>0</v>
      </c>
      <c r="Y27" s="18">
        <f t="shared" si="7"/>
        <v>0</v>
      </c>
      <c r="Z27" s="18">
        <f t="shared" si="7"/>
        <v>0</v>
      </c>
      <c r="AA27" s="18">
        <f t="shared" si="7"/>
        <v>0</v>
      </c>
      <c r="AB27" s="18">
        <f t="shared" si="7"/>
        <v>0</v>
      </c>
      <c r="AC27" s="6" t="s">
        <v>3</v>
      </c>
    </row>
    <row r="28" spans="2:29" s="6" customFormat="1" ht="13.5" thickBot="1">
      <c r="B28" s="57" t="s">
        <v>42</v>
      </c>
      <c r="C28" s="33"/>
      <c r="D28" s="33" t="s">
        <v>10</v>
      </c>
      <c r="E28" s="34"/>
      <c r="F28" s="20">
        <f>SUM(I28:AB28)</f>
        <v>2557752000</v>
      </c>
      <c r="I28" s="41">
        <f>I23+I27</f>
        <v>107600000</v>
      </c>
      <c r="J28" s="42">
        <f t="shared" ref="J28:AB28" si="8">J23+J27</f>
        <v>500000000</v>
      </c>
      <c r="K28" s="43">
        <f t="shared" si="8"/>
        <v>716620506</v>
      </c>
      <c r="L28" s="17">
        <f t="shared" si="8"/>
        <v>662826184</v>
      </c>
      <c r="M28" s="17">
        <f t="shared" si="8"/>
        <v>520553310</v>
      </c>
      <c r="N28" s="17">
        <f t="shared" si="8"/>
        <v>0</v>
      </c>
      <c r="O28" s="17">
        <f t="shared" si="8"/>
        <v>0</v>
      </c>
      <c r="P28" s="17">
        <f t="shared" si="8"/>
        <v>0</v>
      </c>
      <c r="Q28" s="17">
        <f t="shared" si="8"/>
        <v>0</v>
      </c>
      <c r="R28" s="17">
        <f t="shared" si="8"/>
        <v>0</v>
      </c>
      <c r="S28" s="17">
        <f t="shared" si="8"/>
        <v>0</v>
      </c>
      <c r="T28" s="17">
        <f t="shared" si="8"/>
        <v>0</v>
      </c>
      <c r="U28" s="17">
        <f t="shared" si="8"/>
        <v>0</v>
      </c>
      <c r="V28" s="17">
        <f t="shared" si="8"/>
        <v>0</v>
      </c>
      <c r="W28" s="17">
        <f t="shared" si="8"/>
        <v>50152000</v>
      </c>
      <c r="X28" s="17">
        <f t="shared" si="8"/>
        <v>0</v>
      </c>
      <c r="Y28" s="17">
        <f t="shared" si="8"/>
        <v>0</v>
      </c>
      <c r="Z28" s="17">
        <f t="shared" si="8"/>
        <v>0</v>
      </c>
      <c r="AA28" s="17">
        <f t="shared" si="8"/>
        <v>0</v>
      </c>
      <c r="AB28" s="17">
        <f t="shared" si="8"/>
        <v>0</v>
      </c>
      <c r="AC28" s="6" t="s">
        <v>3</v>
      </c>
    </row>
    <row r="29" spans="2:29" s="6" customFormat="1" ht="13">
      <c r="C29" s="14"/>
      <c r="D29" s="14"/>
      <c r="AC29" s="6" t="s">
        <v>3</v>
      </c>
    </row>
    <row r="30" spans="2:29" s="6" customFormat="1" ht="13">
      <c r="B30" s="6" t="s">
        <v>69</v>
      </c>
      <c r="C30" s="14"/>
      <c r="D30" s="14" t="s">
        <v>10</v>
      </c>
      <c r="F30" s="20">
        <f>SUM(I30:K30)</f>
        <v>1324220506</v>
      </c>
      <c r="I30" s="17">
        <f>I28</f>
        <v>107600000</v>
      </c>
      <c r="J30" s="17">
        <f t="shared" ref="J30:K30" si="9">J28</f>
        <v>500000000</v>
      </c>
      <c r="K30" s="17">
        <f t="shared" si="9"/>
        <v>716620506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6" t="s">
        <v>3</v>
      </c>
    </row>
    <row r="31" spans="2:29" s="6" customFormat="1" ht="13">
      <c r="C31" s="14"/>
      <c r="D31" s="14"/>
      <c r="AC31" s="6" t="s">
        <v>3</v>
      </c>
    </row>
    <row r="32" spans="2:29" s="6" customFormat="1" ht="13.5" thickBot="1">
      <c r="B32" s="12" t="s">
        <v>41</v>
      </c>
      <c r="C32" s="28"/>
      <c r="D32" s="28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" t="s">
        <v>3</v>
      </c>
    </row>
    <row r="33" spans="2:29" s="6" customFormat="1" ht="13">
      <c r="B33" s="6" t="str">
        <f>'Input Sheet Only'!B33</f>
        <v>Variable O&amp;M Costs [% of Revenue]</v>
      </c>
      <c r="C33" s="14"/>
      <c r="D33" s="14" t="s">
        <v>10</v>
      </c>
      <c r="E33" s="22">
        <f>'Input Sheet Only'!E33*2</f>
        <v>0.3</v>
      </c>
      <c r="I33" s="44">
        <f>I92*$E33</f>
        <v>0</v>
      </c>
      <c r="J33" s="45">
        <f>I92*$E33</f>
        <v>0</v>
      </c>
      <c r="K33" s="46">
        <f>I92*$E33</f>
        <v>0</v>
      </c>
      <c r="L33" s="18">
        <f>I92*$E33</f>
        <v>0</v>
      </c>
      <c r="M33" s="18">
        <f t="shared" ref="M33:AB33" si="10">J92*$E33</f>
        <v>0</v>
      </c>
      <c r="N33" s="18">
        <f t="shared" si="10"/>
        <v>0</v>
      </c>
      <c r="O33" s="18">
        <f t="shared" si="10"/>
        <v>0</v>
      </c>
      <c r="P33" s="18">
        <f t="shared" si="10"/>
        <v>0</v>
      </c>
      <c r="Q33" s="18">
        <f t="shared" si="10"/>
        <v>81536369.365526885</v>
      </c>
      <c r="R33" s="18">
        <f t="shared" si="10"/>
        <v>85948467.166849986</v>
      </c>
      <c r="S33" s="18">
        <f t="shared" si="10"/>
        <v>90847529.795360431</v>
      </c>
      <c r="T33" s="18">
        <f t="shared" si="10"/>
        <v>96025838.993695959</v>
      </c>
      <c r="U33" s="18">
        <f t="shared" si="10"/>
        <v>101777392.12268277</v>
      </c>
      <c r="V33" s="18">
        <f t="shared" si="10"/>
        <v>107284772.58986782</v>
      </c>
      <c r="W33" s="18">
        <f t="shared" si="10"/>
        <v>113400004.62749027</v>
      </c>
      <c r="X33" s="18">
        <f t="shared" si="10"/>
        <v>119863804.89125723</v>
      </c>
      <c r="Y33" s="18">
        <f t="shared" si="10"/>
        <v>127043154.21326451</v>
      </c>
      <c r="Z33" s="18">
        <f t="shared" si="10"/>
        <v>133917716.15095222</v>
      </c>
      <c r="AA33" s="18">
        <f t="shared" si="10"/>
        <v>141551025.97155648</v>
      </c>
      <c r="AB33" s="18">
        <f t="shared" si="10"/>
        <v>149619434.45193517</v>
      </c>
      <c r="AC33" s="6" t="s">
        <v>3</v>
      </c>
    </row>
    <row r="34" spans="2:29" s="6" customFormat="1" ht="13">
      <c r="B34" s="6" t="str">
        <f>'Input Sheet Only'!B34</f>
        <v>Fixed Maintenance Costs [% of Capex]</v>
      </c>
      <c r="C34" s="14"/>
      <c r="D34" s="14" t="s">
        <v>10</v>
      </c>
      <c r="E34" s="22">
        <f>'Input Sheet Only'!E34*2</f>
        <v>0.02</v>
      </c>
      <c r="I34" s="47">
        <f>IF(I23&gt;0,0,$F$23*$E34)</f>
        <v>0</v>
      </c>
      <c r="J34" s="48">
        <f t="shared" ref="J34:AB34" si="11">IF(J23&gt;0,0,$F$23*$E34)</f>
        <v>0</v>
      </c>
      <c r="K34" s="49">
        <f t="shared" si="11"/>
        <v>0</v>
      </c>
      <c r="L34" s="18">
        <f>IF(L23&gt;0,0,$F$23*$E34)</f>
        <v>0</v>
      </c>
      <c r="M34" s="18">
        <f t="shared" si="11"/>
        <v>0</v>
      </c>
      <c r="N34" s="18">
        <f t="shared" si="11"/>
        <v>50152000</v>
      </c>
      <c r="O34" s="18">
        <f t="shared" si="11"/>
        <v>50152000</v>
      </c>
      <c r="P34" s="18">
        <f t="shared" si="11"/>
        <v>50152000</v>
      </c>
      <c r="Q34" s="18">
        <f t="shared" si="11"/>
        <v>50152000</v>
      </c>
      <c r="R34" s="18">
        <f t="shared" si="11"/>
        <v>50152000</v>
      </c>
      <c r="S34" s="18">
        <f t="shared" si="11"/>
        <v>50152000</v>
      </c>
      <c r="T34" s="18">
        <f t="shared" si="11"/>
        <v>50152000</v>
      </c>
      <c r="U34" s="18">
        <f t="shared" si="11"/>
        <v>50152000</v>
      </c>
      <c r="V34" s="18">
        <f t="shared" si="11"/>
        <v>50152000</v>
      </c>
      <c r="W34" s="18">
        <f t="shared" si="11"/>
        <v>50152000</v>
      </c>
      <c r="X34" s="18">
        <f t="shared" si="11"/>
        <v>50152000</v>
      </c>
      <c r="Y34" s="18">
        <f t="shared" si="11"/>
        <v>50152000</v>
      </c>
      <c r="Z34" s="18">
        <f t="shared" si="11"/>
        <v>50152000</v>
      </c>
      <c r="AA34" s="18">
        <f t="shared" si="11"/>
        <v>50152000</v>
      </c>
      <c r="AB34" s="18">
        <f t="shared" si="11"/>
        <v>50152000</v>
      </c>
      <c r="AC34" s="6" t="s">
        <v>3</v>
      </c>
    </row>
    <row r="35" spans="2:29" s="6" customFormat="1" ht="13">
      <c r="B35" s="6" t="str">
        <f>'Input Sheet Only'!B35</f>
        <v>Fixed Operating Costs [% of Capex]</v>
      </c>
      <c r="C35" s="14"/>
      <c r="D35" s="14"/>
      <c r="E35" s="22">
        <f>'Input Sheet Only'!E35*2</f>
        <v>0.01</v>
      </c>
      <c r="I35" s="47">
        <f>IF(I23&gt;0,0,$F$23*$E35)</f>
        <v>0</v>
      </c>
      <c r="J35" s="48">
        <f t="shared" ref="J35:K35" si="12">IF(J23&gt;0,0,$F$23*$E35)</f>
        <v>0</v>
      </c>
      <c r="K35" s="49">
        <f t="shared" si="12"/>
        <v>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6" t="s">
        <v>3</v>
      </c>
    </row>
    <row r="36" spans="2:29" s="6" customFormat="1" ht="13.5" thickBot="1">
      <c r="B36" s="57" t="s">
        <v>44</v>
      </c>
      <c r="C36" s="33" t="s">
        <v>15</v>
      </c>
      <c r="D36" s="33" t="s">
        <v>10</v>
      </c>
      <c r="E36" s="34"/>
      <c r="F36" s="20">
        <f>SUM(I36:AB36)</f>
        <v>4514061610.1105328</v>
      </c>
      <c r="I36" s="41">
        <f>(SUM(I33:I35)*I10)</f>
        <v>0</v>
      </c>
      <c r="J36" s="42">
        <f>(SUM(J33:J35)*J10)</f>
        <v>0</v>
      </c>
      <c r="K36" s="43">
        <f>(SUM(K33:K35)*K10)</f>
        <v>0</v>
      </c>
      <c r="L36" s="17">
        <f>(SUM(L33:L35)*L10)</f>
        <v>0</v>
      </c>
      <c r="M36" s="17">
        <f>(SUM(M33:M35)*M10)</f>
        <v>0</v>
      </c>
      <c r="N36" s="17">
        <f t="shared" ref="N36:AB36" si="13">(SUM(N33:N35)*N10)</f>
        <v>66170313.672230788</v>
      </c>
      <c r="O36" s="17">
        <f t="shared" si="13"/>
        <v>69942021.551547945</v>
      </c>
      <c r="P36" s="17">
        <f t="shared" si="13"/>
        <v>73928716.779986173</v>
      </c>
      <c r="Q36" s="17">
        <f t="shared" si="13"/>
        <v>205185807.8497099</v>
      </c>
      <c r="R36" s="17">
        <f t="shared" si="13"/>
        <v>224147810.8652792</v>
      </c>
      <c r="S36" s="17">
        <f t="shared" si="13"/>
        <v>245452543.84836045</v>
      </c>
      <c r="T36" s="17">
        <f t="shared" si="13"/>
        <v>268971582.16847038</v>
      </c>
      <c r="U36" s="17">
        <f t="shared" si="13"/>
        <v>295489224.26395434</v>
      </c>
      <c r="V36" s="17">
        <f t="shared" si="13"/>
        <v>323654025.69554353</v>
      </c>
      <c r="W36" s="17">
        <f t="shared" si="13"/>
        <v>355390401.34156865</v>
      </c>
      <c r="X36" s="17">
        <f t="shared" si="13"/>
        <v>390493766.38858777</v>
      </c>
      <c r="Y36" s="17">
        <f t="shared" si="13"/>
        <v>430181409.19976491</v>
      </c>
      <c r="Z36" s="17">
        <f t="shared" si="13"/>
        <v>472342611.96284193</v>
      </c>
      <c r="AA36" s="17">
        <f t="shared" si="13"/>
        <v>519970541.41477668</v>
      </c>
      <c r="AB36" s="17">
        <f t="shared" si="13"/>
        <v>572740833.10790968</v>
      </c>
      <c r="AC36" s="6" t="s">
        <v>3</v>
      </c>
    </row>
    <row r="37" spans="2:29" s="6" customFormat="1" ht="13">
      <c r="C37" s="14"/>
      <c r="D37" s="14"/>
      <c r="AC37" s="6" t="s">
        <v>3</v>
      </c>
    </row>
    <row r="38" spans="2:29" s="6" customFormat="1" ht="13">
      <c r="B38" s="6" t="s">
        <v>53</v>
      </c>
      <c r="C38" s="14"/>
      <c r="D38" s="14" t="s">
        <v>10</v>
      </c>
      <c r="F38" s="20">
        <f>SUM(I38:K38)</f>
        <v>0</v>
      </c>
      <c r="I38" s="17">
        <f>I36</f>
        <v>0</v>
      </c>
      <c r="J38" s="17">
        <f t="shared" ref="J38:K38" si="14">J36</f>
        <v>0</v>
      </c>
      <c r="K38" s="17">
        <f t="shared" si="14"/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6" t="s">
        <v>3</v>
      </c>
    </row>
    <row r="39" spans="2:29" s="6" customFormat="1" ht="13">
      <c r="C39" s="14"/>
      <c r="D39" s="14"/>
      <c r="AC39" s="6" t="s">
        <v>3</v>
      </c>
    </row>
    <row r="40" spans="2:29" s="6" customFormat="1" ht="14.5">
      <c r="B40" s="21" t="s">
        <v>48</v>
      </c>
      <c r="C40" s="55"/>
      <c r="D40" s="21"/>
      <c r="E40" s="21"/>
      <c r="F40" s="59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6" t="s">
        <v>3</v>
      </c>
    </row>
    <row r="41" spans="2:29" s="6" customFormat="1" ht="13">
      <c r="C41" s="14"/>
      <c r="AC41" s="6" t="s">
        <v>3</v>
      </c>
    </row>
    <row r="42" spans="2:29" s="6" customFormat="1" ht="13">
      <c r="B42" s="12" t="s">
        <v>49</v>
      </c>
      <c r="C42" s="28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6" t="s">
        <v>3</v>
      </c>
    </row>
    <row r="43" spans="2:29" s="6" customFormat="1" ht="13">
      <c r="B43" s="31" t="str">
        <f>'Input Sheet Only'!B43</f>
        <v>Department Baseline - RBIG</v>
      </c>
      <c r="C43" s="14"/>
      <c r="D43" s="14" t="s">
        <v>10</v>
      </c>
      <c r="I43" s="26">
        <f>'Input Sheet Only'!I43</f>
        <v>53800000</v>
      </c>
      <c r="J43" s="26">
        <f>'Input Sheet Only'!J43</f>
        <v>65000660</v>
      </c>
      <c r="K43" s="26">
        <f>'Input Sheet Only'!K43</f>
        <v>244283257</v>
      </c>
      <c r="L43" s="26">
        <f>'Input Sheet Only'!L43</f>
        <v>331413092</v>
      </c>
      <c r="M43" s="26">
        <f>'Input Sheet Only'!M43</f>
        <v>260276655</v>
      </c>
      <c r="N43" s="26">
        <f>'Input Sheet Only'!N43</f>
        <v>0</v>
      </c>
      <c r="O43" s="26">
        <f>'Input Sheet Only'!O43</f>
        <v>0</v>
      </c>
      <c r="P43" s="26">
        <f>'Input Sheet Only'!P43</f>
        <v>0</v>
      </c>
      <c r="Q43" s="26">
        <f>'Input Sheet Only'!Q43</f>
        <v>0</v>
      </c>
      <c r="R43" s="26">
        <f>'Input Sheet Only'!R43</f>
        <v>0</v>
      </c>
      <c r="S43" s="26">
        <f>'Input Sheet Only'!S43</f>
        <v>0</v>
      </c>
      <c r="T43" s="26">
        <f>'Input Sheet Only'!T43</f>
        <v>0</v>
      </c>
      <c r="U43" s="26">
        <f>'Input Sheet Only'!U43</f>
        <v>0</v>
      </c>
      <c r="V43" s="26">
        <f>'Input Sheet Only'!V43</f>
        <v>0</v>
      </c>
      <c r="W43" s="26">
        <f>'Input Sheet Only'!W43</f>
        <v>0</v>
      </c>
      <c r="X43" s="26">
        <f>'Input Sheet Only'!X43</f>
        <v>0</v>
      </c>
      <c r="Y43" s="26">
        <f>'Input Sheet Only'!Y43</f>
        <v>0</v>
      </c>
      <c r="Z43" s="26">
        <f>'Input Sheet Only'!Z43</f>
        <v>0</v>
      </c>
      <c r="AA43" s="26">
        <f>'Input Sheet Only'!AA43</f>
        <v>0</v>
      </c>
      <c r="AB43" s="26">
        <f>'Input Sheet Only'!AB43</f>
        <v>0</v>
      </c>
      <c r="AC43" s="6" t="s">
        <v>3</v>
      </c>
    </row>
    <row r="44" spans="2:29" s="6" customFormat="1" ht="13">
      <c r="B44" s="31" t="str">
        <f>'Input Sheet Only'!B44</f>
        <v>Department Baseline - WTE</v>
      </c>
      <c r="C44" s="14"/>
      <c r="D44" s="14" t="s">
        <v>10</v>
      </c>
      <c r="I44" s="26">
        <f>'Input Sheet Only'!I44</f>
        <v>0</v>
      </c>
      <c r="J44" s="26">
        <f>'Input Sheet Only'!J44</f>
        <v>0</v>
      </c>
      <c r="K44" s="26">
        <f>'Input Sheet Only'!K44</f>
        <v>0</v>
      </c>
      <c r="L44" s="26">
        <f>'Input Sheet Only'!L44</f>
        <v>0</v>
      </c>
      <c r="M44" s="26">
        <f>'Input Sheet Only'!M44</f>
        <v>0</v>
      </c>
      <c r="N44" s="26">
        <f>'Input Sheet Only'!N44</f>
        <v>0</v>
      </c>
      <c r="O44" s="26">
        <f>'Input Sheet Only'!O44</f>
        <v>0</v>
      </c>
      <c r="P44" s="26">
        <f>'Input Sheet Only'!P44</f>
        <v>0</v>
      </c>
      <c r="Q44" s="26">
        <f>'Input Sheet Only'!Q44</f>
        <v>0</v>
      </c>
      <c r="R44" s="26">
        <f>'Input Sheet Only'!R44</f>
        <v>0</v>
      </c>
      <c r="S44" s="26">
        <f>'Input Sheet Only'!S44</f>
        <v>0</v>
      </c>
      <c r="T44" s="26">
        <f>'Input Sheet Only'!T44</f>
        <v>0</v>
      </c>
      <c r="U44" s="26">
        <f>'Input Sheet Only'!U44</f>
        <v>0</v>
      </c>
      <c r="V44" s="26">
        <f>'Input Sheet Only'!V44</f>
        <v>0</v>
      </c>
      <c r="W44" s="26">
        <f>'Input Sheet Only'!W44</f>
        <v>0</v>
      </c>
      <c r="X44" s="26">
        <f>'Input Sheet Only'!X44</f>
        <v>0</v>
      </c>
      <c r="Y44" s="26">
        <f>'Input Sheet Only'!Y44</f>
        <v>0</v>
      </c>
      <c r="Z44" s="26">
        <f>'Input Sheet Only'!Z44</f>
        <v>0</v>
      </c>
      <c r="AA44" s="26">
        <f>'Input Sheet Only'!AA44</f>
        <v>0</v>
      </c>
      <c r="AB44" s="26">
        <f>'Input Sheet Only'!AB44</f>
        <v>0</v>
      </c>
      <c r="AC44" s="6" t="s">
        <v>3</v>
      </c>
    </row>
    <row r="45" spans="2:29" s="6" customFormat="1" ht="13">
      <c r="B45" s="31" t="str">
        <f>'Input Sheet Only'!B45</f>
        <v>Department Baseline - MIG</v>
      </c>
      <c r="C45" s="14"/>
      <c r="D45" s="14" t="s">
        <v>10</v>
      </c>
      <c r="I45" s="26">
        <f>'Input Sheet Only'!I45</f>
        <v>0</v>
      </c>
      <c r="J45" s="26">
        <f>'Input Sheet Only'!J45</f>
        <v>0</v>
      </c>
      <c r="K45" s="26">
        <f>'Input Sheet Only'!K45</f>
        <v>0</v>
      </c>
      <c r="L45" s="26">
        <f>'Input Sheet Only'!L45</f>
        <v>0</v>
      </c>
      <c r="M45" s="26">
        <f>'Input Sheet Only'!M45</f>
        <v>0</v>
      </c>
      <c r="N45" s="26">
        <f>'Input Sheet Only'!N45</f>
        <v>0</v>
      </c>
      <c r="O45" s="26">
        <f>'Input Sheet Only'!O45</f>
        <v>0</v>
      </c>
      <c r="P45" s="26">
        <f>'Input Sheet Only'!P45</f>
        <v>0</v>
      </c>
      <c r="Q45" s="26">
        <f>'Input Sheet Only'!Q45</f>
        <v>0</v>
      </c>
      <c r="R45" s="26">
        <f>'Input Sheet Only'!R45</f>
        <v>0</v>
      </c>
      <c r="S45" s="26">
        <f>'Input Sheet Only'!S45</f>
        <v>0</v>
      </c>
      <c r="T45" s="26">
        <f>'Input Sheet Only'!T45</f>
        <v>0</v>
      </c>
      <c r="U45" s="26">
        <f>'Input Sheet Only'!U45</f>
        <v>0</v>
      </c>
      <c r="V45" s="26">
        <f>'Input Sheet Only'!V45</f>
        <v>0</v>
      </c>
      <c r="W45" s="26">
        <f>'Input Sheet Only'!W45</f>
        <v>0</v>
      </c>
      <c r="X45" s="26">
        <f>'Input Sheet Only'!X45</f>
        <v>0</v>
      </c>
      <c r="Y45" s="26">
        <f>'Input Sheet Only'!Y45</f>
        <v>0</v>
      </c>
      <c r="Z45" s="26">
        <f>'Input Sheet Only'!Z45</f>
        <v>0</v>
      </c>
      <c r="AA45" s="26">
        <f>'Input Sheet Only'!AA45</f>
        <v>0</v>
      </c>
      <c r="AB45" s="26">
        <f>'Input Sheet Only'!AB45</f>
        <v>0</v>
      </c>
      <c r="AC45" s="6" t="s">
        <v>3</v>
      </c>
    </row>
    <row r="46" spans="2:29" s="6" customFormat="1" ht="13">
      <c r="B46" s="31" t="str">
        <f>'Input Sheet Only'!B46</f>
        <v>External Organisation Grant</v>
      </c>
      <c r="C46" s="14"/>
      <c r="D46" s="14" t="s">
        <v>10</v>
      </c>
      <c r="I46" s="26">
        <f>'Input Sheet Only'!I46</f>
        <v>0</v>
      </c>
      <c r="J46" s="26">
        <f>'Input Sheet Only'!J46</f>
        <v>0</v>
      </c>
      <c r="K46" s="26">
        <f>'Input Sheet Only'!K46</f>
        <v>0</v>
      </c>
      <c r="L46" s="26">
        <f>'Input Sheet Only'!L46</f>
        <v>0</v>
      </c>
      <c r="M46" s="26">
        <f>'Input Sheet Only'!M46</f>
        <v>0</v>
      </c>
      <c r="N46" s="26">
        <f>'Input Sheet Only'!N46</f>
        <v>0</v>
      </c>
      <c r="O46" s="26">
        <f>'Input Sheet Only'!O46</f>
        <v>0</v>
      </c>
      <c r="P46" s="26">
        <f>'Input Sheet Only'!P46</f>
        <v>0</v>
      </c>
      <c r="Q46" s="26">
        <f>'Input Sheet Only'!Q46</f>
        <v>0</v>
      </c>
      <c r="R46" s="26">
        <f>'Input Sheet Only'!R46</f>
        <v>0</v>
      </c>
      <c r="S46" s="26">
        <f>'Input Sheet Only'!S46</f>
        <v>0</v>
      </c>
      <c r="T46" s="26">
        <f>'Input Sheet Only'!T46</f>
        <v>0</v>
      </c>
      <c r="U46" s="26">
        <f>'Input Sheet Only'!U46</f>
        <v>0</v>
      </c>
      <c r="V46" s="26">
        <f>'Input Sheet Only'!V46</f>
        <v>0</v>
      </c>
      <c r="W46" s="26">
        <f>'Input Sheet Only'!W46</f>
        <v>0</v>
      </c>
      <c r="X46" s="26">
        <f>'Input Sheet Only'!X46</f>
        <v>0</v>
      </c>
      <c r="Y46" s="26">
        <f>'Input Sheet Only'!Y46</f>
        <v>0</v>
      </c>
      <c r="Z46" s="26">
        <f>'Input Sheet Only'!Z46</f>
        <v>0</v>
      </c>
      <c r="AA46" s="26">
        <f>'Input Sheet Only'!AA46</f>
        <v>0</v>
      </c>
      <c r="AB46" s="26">
        <f>'Input Sheet Only'!AB46</f>
        <v>0</v>
      </c>
      <c r="AC46" s="6" t="s">
        <v>3</v>
      </c>
    </row>
    <row r="47" spans="2:29" s="6" customFormat="1" ht="13">
      <c r="B47" s="31" t="str">
        <f>'Input Sheet Only'!B47</f>
        <v>Other</v>
      </c>
      <c r="C47" s="14"/>
      <c r="D47" s="14" t="s">
        <v>10</v>
      </c>
      <c r="I47" s="26">
        <f>'Input Sheet Only'!I47</f>
        <v>0</v>
      </c>
      <c r="J47" s="26">
        <f>'Input Sheet Only'!J47</f>
        <v>139207303</v>
      </c>
      <c r="K47" s="26">
        <f>'Input Sheet Only'!K47</f>
        <v>114026996</v>
      </c>
      <c r="L47" s="26">
        <f>'Input Sheet Only'!L47</f>
        <v>0</v>
      </c>
      <c r="M47" s="26">
        <f>'Input Sheet Only'!M47</f>
        <v>0</v>
      </c>
      <c r="N47" s="26">
        <f>'Input Sheet Only'!N47</f>
        <v>0</v>
      </c>
      <c r="O47" s="26">
        <f>'Input Sheet Only'!O47</f>
        <v>0</v>
      </c>
      <c r="P47" s="26">
        <f>'Input Sheet Only'!P47</f>
        <v>0</v>
      </c>
      <c r="Q47" s="26">
        <f>'Input Sheet Only'!Q47</f>
        <v>0</v>
      </c>
      <c r="R47" s="26">
        <f>'Input Sheet Only'!R47</f>
        <v>0</v>
      </c>
      <c r="S47" s="26">
        <f>'Input Sheet Only'!S47</f>
        <v>0</v>
      </c>
      <c r="T47" s="26">
        <f>'Input Sheet Only'!T47</f>
        <v>0</v>
      </c>
      <c r="U47" s="26">
        <f>'Input Sheet Only'!U47</f>
        <v>0</v>
      </c>
      <c r="V47" s="26">
        <f>'Input Sheet Only'!V47</f>
        <v>0</v>
      </c>
      <c r="W47" s="26">
        <f>'Input Sheet Only'!W47</f>
        <v>0</v>
      </c>
      <c r="X47" s="26">
        <f>'Input Sheet Only'!X47</f>
        <v>0</v>
      </c>
      <c r="Y47" s="26">
        <f>'Input Sheet Only'!Y47</f>
        <v>0</v>
      </c>
      <c r="Z47" s="26">
        <f>'Input Sheet Only'!Z47</f>
        <v>0</v>
      </c>
      <c r="AA47" s="26">
        <f>'Input Sheet Only'!AA47</f>
        <v>0</v>
      </c>
      <c r="AB47" s="26">
        <f>'Input Sheet Only'!AB47</f>
        <v>0</v>
      </c>
      <c r="AC47" s="6" t="s">
        <v>3</v>
      </c>
    </row>
    <row r="48" spans="2:29" s="6" customFormat="1" ht="13">
      <c r="B48" s="31" t="str">
        <f>'Input Sheet Only'!B48</f>
        <v>Transfers</v>
      </c>
      <c r="C48" s="14"/>
      <c r="D48" s="14" t="s">
        <v>10</v>
      </c>
      <c r="I48" s="26">
        <f>'Input Sheet Only'!I48</f>
        <v>-8007963</v>
      </c>
      <c r="J48" s="26">
        <f>'Input Sheet Only'!J48</f>
        <v>45792037</v>
      </c>
      <c r="K48" s="26">
        <f>'Input Sheet Only'!K48</f>
        <v>0</v>
      </c>
      <c r="L48" s="26">
        <f>'Input Sheet Only'!L48</f>
        <v>0</v>
      </c>
      <c r="M48" s="26">
        <f>'Input Sheet Only'!M48</f>
        <v>0</v>
      </c>
      <c r="N48" s="26">
        <f>'Input Sheet Only'!N48</f>
        <v>0</v>
      </c>
      <c r="O48" s="26">
        <f>'Input Sheet Only'!O48</f>
        <v>0</v>
      </c>
      <c r="P48" s="26">
        <f>'Input Sheet Only'!P48</f>
        <v>0</v>
      </c>
      <c r="Q48" s="26">
        <f>'Input Sheet Only'!Q48</f>
        <v>0</v>
      </c>
      <c r="R48" s="26">
        <f>'Input Sheet Only'!R48</f>
        <v>0</v>
      </c>
      <c r="S48" s="26">
        <f>'Input Sheet Only'!S48</f>
        <v>0</v>
      </c>
      <c r="T48" s="26">
        <f>'Input Sheet Only'!T48</f>
        <v>0</v>
      </c>
      <c r="U48" s="26">
        <f>'Input Sheet Only'!U48</f>
        <v>0</v>
      </c>
      <c r="V48" s="26">
        <f>'Input Sheet Only'!V48</f>
        <v>0</v>
      </c>
      <c r="W48" s="26">
        <f>'Input Sheet Only'!W48</f>
        <v>0</v>
      </c>
      <c r="X48" s="26">
        <f>'Input Sheet Only'!X48</f>
        <v>0</v>
      </c>
      <c r="Y48" s="26">
        <f>'Input Sheet Only'!Y48</f>
        <v>0</v>
      </c>
      <c r="Z48" s="26">
        <f>'Input Sheet Only'!Z48</f>
        <v>0</v>
      </c>
      <c r="AA48" s="26">
        <f>'Input Sheet Only'!AA48</f>
        <v>0</v>
      </c>
      <c r="AB48" s="26">
        <f>'Input Sheet Only'!AB48</f>
        <v>0</v>
      </c>
      <c r="AC48" s="6" t="s">
        <v>3</v>
      </c>
    </row>
    <row r="49" spans="2:29" s="6" customFormat="1" ht="13">
      <c r="B49" s="31" t="str">
        <f>'Input Sheet Only'!B49</f>
        <v>Private Debt</v>
      </c>
      <c r="C49" s="14"/>
      <c r="D49" s="14" t="s">
        <v>10</v>
      </c>
      <c r="I49" s="26">
        <f>'Input Sheet Only'!I49</f>
        <v>0</v>
      </c>
      <c r="J49" s="26">
        <f>'Input Sheet Only'!J49</f>
        <v>0</v>
      </c>
      <c r="K49" s="26">
        <f>'Input Sheet Only'!K49</f>
        <v>0</v>
      </c>
      <c r="L49" s="26">
        <f>'Input Sheet Only'!L49</f>
        <v>0</v>
      </c>
      <c r="M49" s="26">
        <f>'Input Sheet Only'!M49</f>
        <v>0</v>
      </c>
      <c r="N49" s="26">
        <f>'Input Sheet Only'!N49</f>
        <v>0</v>
      </c>
      <c r="O49" s="26">
        <f>'Input Sheet Only'!O49</f>
        <v>0</v>
      </c>
      <c r="P49" s="26">
        <f>'Input Sheet Only'!P49</f>
        <v>0</v>
      </c>
      <c r="Q49" s="26">
        <f>'Input Sheet Only'!Q49</f>
        <v>0</v>
      </c>
      <c r="R49" s="26">
        <f>'Input Sheet Only'!R49</f>
        <v>0</v>
      </c>
      <c r="S49" s="26">
        <f>'Input Sheet Only'!S49</f>
        <v>0</v>
      </c>
      <c r="T49" s="26">
        <f>'Input Sheet Only'!T49</f>
        <v>0</v>
      </c>
      <c r="U49" s="26">
        <f>'Input Sheet Only'!U49</f>
        <v>0</v>
      </c>
      <c r="V49" s="26">
        <f>'Input Sheet Only'!V49</f>
        <v>0</v>
      </c>
      <c r="W49" s="26">
        <f>'Input Sheet Only'!W49</f>
        <v>0</v>
      </c>
      <c r="X49" s="26">
        <f>'Input Sheet Only'!X49</f>
        <v>0</v>
      </c>
      <c r="Y49" s="26">
        <f>'Input Sheet Only'!Y49</f>
        <v>0</v>
      </c>
      <c r="Z49" s="26">
        <f>'Input Sheet Only'!Z49</f>
        <v>0</v>
      </c>
      <c r="AA49" s="26">
        <f>'Input Sheet Only'!AA49</f>
        <v>0</v>
      </c>
      <c r="AB49" s="26">
        <f>'Input Sheet Only'!AB49</f>
        <v>0</v>
      </c>
      <c r="AC49" s="6" t="s">
        <v>3</v>
      </c>
    </row>
    <row r="50" spans="2:29" s="6" customFormat="1" ht="13">
      <c r="B50" s="57" t="s">
        <v>51</v>
      </c>
      <c r="C50" s="33"/>
      <c r="D50" s="33" t="s">
        <v>10</v>
      </c>
      <c r="E50" s="34"/>
      <c r="F50" s="20">
        <f>SUM(I50:AB50)</f>
        <v>1245792037</v>
      </c>
      <c r="I50" s="17">
        <f>SUM(I43:I49)</f>
        <v>45792037</v>
      </c>
      <c r="J50" s="17">
        <f t="shared" ref="J50:AB50" si="15">SUM(J43:J49)</f>
        <v>250000000</v>
      </c>
      <c r="K50" s="17">
        <f t="shared" si="15"/>
        <v>358310253</v>
      </c>
      <c r="L50" s="17">
        <f t="shared" si="15"/>
        <v>331413092</v>
      </c>
      <c r="M50" s="17">
        <f t="shared" si="15"/>
        <v>260276655</v>
      </c>
      <c r="N50" s="17">
        <f t="shared" si="15"/>
        <v>0</v>
      </c>
      <c r="O50" s="17">
        <f t="shared" si="15"/>
        <v>0</v>
      </c>
      <c r="P50" s="17">
        <f t="shared" si="15"/>
        <v>0</v>
      </c>
      <c r="Q50" s="17">
        <f t="shared" si="15"/>
        <v>0</v>
      </c>
      <c r="R50" s="17">
        <f t="shared" si="15"/>
        <v>0</v>
      </c>
      <c r="S50" s="17">
        <f t="shared" si="15"/>
        <v>0</v>
      </c>
      <c r="T50" s="17">
        <f t="shared" si="15"/>
        <v>0</v>
      </c>
      <c r="U50" s="17">
        <f t="shared" si="15"/>
        <v>0</v>
      </c>
      <c r="V50" s="17">
        <f t="shared" si="15"/>
        <v>0</v>
      </c>
      <c r="W50" s="17">
        <f t="shared" si="15"/>
        <v>0</v>
      </c>
      <c r="X50" s="17">
        <f t="shared" si="15"/>
        <v>0</v>
      </c>
      <c r="Y50" s="17">
        <f t="shared" si="15"/>
        <v>0</v>
      </c>
      <c r="Z50" s="17">
        <f t="shared" si="15"/>
        <v>0</v>
      </c>
      <c r="AA50" s="17">
        <f t="shared" si="15"/>
        <v>0</v>
      </c>
      <c r="AB50" s="17">
        <f t="shared" si="15"/>
        <v>0</v>
      </c>
      <c r="AC50" s="6" t="s">
        <v>3</v>
      </c>
    </row>
    <row r="51" spans="2:29" s="6" customFormat="1" ht="13">
      <c r="C51" s="14"/>
      <c r="D51" s="14"/>
      <c r="AC51" s="6" t="s">
        <v>3</v>
      </c>
    </row>
    <row r="52" spans="2:29" s="6" customFormat="1" ht="13">
      <c r="B52" s="6" t="s">
        <v>56</v>
      </c>
      <c r="C52" s="14"/>
      <c r="D52" s="14" t="s">
        <v>10</v>
      </c>
      <c r="F52" s="20">
        <f>SUM(I52:K52)</f>
        <v>654102290</v>
      </c>
      <c r="I52" s="17">
        <f>I50</f>
        <v>45792037</v>
      </c>
      <c r="J52" s="17">
        <f t="shared" ref="J52:K52" si="16">J50</f>
        <v>250000000</v>
      </c>
      <c r="K52" s="17">
        <f t="shared" si="16"/>
        <v>358310253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6" t="s">
        <v>3</v>
      </c>
    </row>
    <row r="53" spans="2:29" s="6" customFormat="1" ht="13">
      <c r="C53" s="14"/>
      <c r="D53" s="14"/>
      <c r="AC53" s="6" t="s">
        <v>3</v>
      </c>
    </row>
    <row r="54" spans="2:29" s="6" customFormat="1" ht="13">
      <c r="B54" s="12" t="s">
        <v>54</v>
      </c>
      <c r="C54" s="2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" t="s">
        <v>3</v>
      </c>
    </row>
    <row r="55" spans="2:29" s="6" customFormat="1" ht="13">
      <c r="B55" s="31" t="s">
        <v>100</v>
      </c>
      <c r="C55" s="14"/>
      <c r="D55" s="14" t="s">
        <v>10</v>
      </c>
      <c r="I55" s="26">
        <f>'Input Sheet Only'!I55</f>
        <v>0</v>
      </c>
      <c r="J55" s="26">
        <f>'Input Sheet Only'!J55</f>
        <v>0</v>
      </c>
      <c r="K55" s="26">
        <f>'Input Sheet Only'!K55</f>
        <v>0</v>
      </c>
      <c r="L55" s="26">
        <f>'Input Sheet Only'!L55</f>
        <v>0</v>
      </c>
      <c r="M55" s="26">
        <f>'Input Sheet Only'!M55</f>
        <v>0</v>
      </c>
      <c r="N55" s="26">
        <f>'Input Sheet Only'!N55</f>
        <v>0</v>
      </c>
      <c r="O55" s="26">
        <f>'Input Sheet Only'!O55</f>
        <v>0</v>
      </c>
      <c r="P55" s="26">
        <f>'Input Sheet Only'!P55</f>
        <v>0</v>
      </c>
      <c r="Q55" s="26">
        <f>'Input Sheet Only'!Q55</f>
        <v>0</v>
      </c>
      <c r="R55" s="26">
        <f>'Input Sheet Only'!R55</f>
        <v>0</v>
      </c>
      <c r="S55" s="26">
        <f>'Input Sheet Only'!S55</f>
        <v>0</v>
      </c>
      <c r="T55" s="26">
        <f>'Input Sheet Only'!T55</f>
        <v>0</v>
      </c>
      <c r="U55" s="26">
        <f>'Input Sheet Only'!U55</f>
        <v>0</v>
      </c>
      <c r="V55" s="26">
        <f>'Input Sheet Only'!V55</f>
        <v>0</v>
      </c>
      <c r="W55" s="26">
        <f>'Input Sheet Only'!W55</f>
        <v>0</v>
      </c>
      <c r="X55" s="26">
        <f>'Input Sheet Only'!X55</f>
        <v>0</v>
      </c>
      <c r="Y55" s="26">
        <f>'Input Sheet Only'!Y55</f>
        <v>0</v>
      </c>
      <c r="Z55" s="26">
        <f>'Input Sheet Only'!Z55</f>
        <v>0</v>
      </c>
      <c r="AA55" s="26">
        <f>'Input Sheet Only'!AA55</f>
        <v>0</v>
      </c>
      <c r="AB55" s="26">
        <f>'Input Sheet Only'!AB55</f>
        <v>0</v>
      </c>
      <c r="AC55" s="6" t="s">
        <v>3</v>
      </c>
    </row>
    <row r="56" spans="2:29" s="6" customFormat="1" ht="13">
      <c r="B56" s="31" t="s">
        <v>98</v>
      </c>
      <c r="C56" s="14"/>
      <c r="D56" s="14" t="s">
        <v>10</v>
      </c>
      <c r="I56" s="26">
        <f>'Input Sheet Only'!I56</f>
        <v>0</v>
      </c>
      <c r="J56" s="26">
        <f>'Input Sheet Only'!J56</f>
        <v>0</v>
      </c>
      <c r="K56" s="26">
        <f>'Input Sheet Only'!K56</f>
        <v>0</v>
      </c>
      <c r="L56" s="26">
        <f>'Input Sheet Only'!L56</f>
        <v>0</v>
      </c>
      <c r="M56" s="26">
        <f>'Input Sheet Only'!M56</f>
        <v>0</v>
      </c>
      <c r="N56" s="26">
        <f>'Input Sheet Only'!N56</f>
        <v>0</v>
      </c>
      <c r="O56" s="26">
        <f>'Input Sheet Only'!O56</f>
        <v>0</v>
      </c>
      <c r="P56" s="26">
        <f>'Input Sheet Only'!P56</f>
        <v>0</v>
      </c>
      <c r="Q56" s="26">
        <f>'Input Sheet Only'!Q56</f>
        <v>0</v>
      </c>
      <c r="R56" s="26">
        <f>'Input Sheet Only'!R56</f>
        <v>0</v>
      </c>
      <c r="S56" s="26">
        <f>'Input Sheet Only'!S56</f>
        <v>0</v>
      </c>
      <c r="T56" s="26">
        <f>'Input Sheet Only'!T56</f>
        <v>0</v>
      </c>
      <c r="U56" s="26">
        <f>'Input Sheet Only'!U56</f>
        <v>0</v>
      </c>
      <c r="V56" s="26">
        <f>'Input Sheet Only'!V56</f>
        <v>0</v>
      </c>
      <c r="W56" s="26">
        <f>'Input Sheet Only'!W56</f>
        <v>0</v>
      </c>
      <c r="X56" s="26">
        <f>'Input Sheet Only'!X56</f>
        <v>0</v>
      </c>
      <c r="Y56" s="26">
        <f>'Input Sheet Only'!Y56</f>
        <v>0</v>
      </c>
      <c r="Z56" s="26">
        <f>'Input Sheet Only'!Z56</f>
        <v>0</v>
      </c>
      <c r="AA56" s="26">
        <f>'Input Sheet Only'!AA56</f>
        <v>0</v>
      </c>
      <c r="AB56" s="26">
        <f>'Input Sheet Only'!AB56</f>
        <v>0</v>
      </c>
      <c r="AC56" s="6" t="s">
        <v>3</v>
      </c>
    </row>
    <row r="57" spans="2:29" s="6" customFormat="1" ht="13">
      <c r="B57" s="31" t="s">
        <v>96</v>
      </c>
      <c r="C57" s="14"/>
      <c r="D57" s="14" t="s">
        <v>10</v>
      </c>
      <c r="I57" s="26">
        <f>'Input Sheet Only'!I57</f>
        <v>0</v>
      </c>
      <c r="J57" s="26">
        <f>'Input Sheet Only'!J57</f>
        <v>0</v>
      </c>
      <c r="K57" s="26">
        <f>'Input Sheet Only'!K57</f>
        <v>0</v>
      </c>
      <c r="L57" s="26">
        <f>'Input Sheet Only'!L57</f>
        <v>0</v>
      </c>
      <c r="M57" s="26">
        <f>'Input Sheet Only'!M57</f>
        <v>0</v>
      </c>
      <c r="N57" s="26">
        <f>'Input Sheet Only'!N57</f>
        <v>0</v>
      </c>
      <c r="O57" s="26">
        <f>'Input Sheet Only'!O57</f>
        <v>0</v>
      </c>
      <c r="P57" s="26">
        <f>'Input Sheet Only'!P57</f>
        <v>0</v>
      </c>
      <c r="Q57" s="26">
        <f>'Input Sheet Only'!Q57</f>
        <v>0</v>
      </c>
      <c r="R57" s="26">
        <f>'Input Sheet Only'!R57</f>
        <v>0</v>
      </c>
      <c r="S57" s="26">
        <f>'Input Sheet Only'!S57</f>
        <v>0</v>
      </c>
      <c r="T57" s="26">
        <f>'Input Sheet Only'!T57</f>
        <v>0</v>
      </c>
      <c r="U57" s="26">
        <f>'Input Sheet Only'!U57</f>
        <v>0</v>
      </c>
      <c r="V57" s="26">
        <f>'Input Sheet Only'!V57</f>
        <v>0</v>
      </c>
      <c r="W57" s="26">
        <f>'Input Sheet Only'!W57</f>
        <v>0</v>
      </c>
      <c r="X57" s="26">
        <f>'Input Sheet Only'!X57</f>
        <v>0</v>
      </c>
      <c r="Y57" s="26">
        <f>'Input Sheet Only'!Y57</f>
        <v>0</v>
      </c>
      <c r="Z57" s="26">
        <f>'Input Sheet Only'!Z57</f>
        <v>0</v>
      </c>
      <c r="AA57" s="26">
        <f>'Input Sheet Only'!AA57</f>
        <v>0</v>
      </c>
      <c r="AB57" s="26">
        <f>'Input Sheet Only'!AB57</f>
        <v>0</v>
      </c>
      <c r="AC57" s="6" t="s">
        <v>3</v>
      </c>
    </row>
    <row r="58" spans="2:29" s="6" customFormat="1" ht="13">
      <c r="B58" s="57" t="s">
        <v>55</v>
      </c>
      <c r="C58" s="33"/>
      <c r="D58" s="33" t="s">
        <v>10</v>
      </c>
      <c r="E58" s="34"/>
      <c r="F58" s="20">
        <f>SUM(I58:AB58)</f>
        <v>0</v>
      </c>
      <c r="I58" s="17">
        <f t="shared" ref="I58:AB58" si="17">SUM(I55:I57)</f>
        <v>0</v>
      </c>
      <c r="J58" s="17">
        <f t="shared" si="17"/>
        <v>0</v>
      </c>
      <c r="K58" s="17">
        <f t="shared" si="17"/>
        <v>0</v>
      </c>
      <c r="L58" s="17">
        <f t="shared" si="17"/>
        <v>0</v>
      </c>
      <c r="M58" s="17">
        <f t="shared" si="17"/>
        <v>0</v>
      </c>
      <c r="N58" s="17">
        <f t="shared" si="17"/>
        <v>0</v>
      </c>
      <c r="O58" s="17">
        <f t="shared" si="17"/>
        <v>0</v>
      </c>
      <c r="P58" s="17">
        <f t="shared" si="17"/>
        <v>0</v>
      </c>
      <c r="Q58" s="17">
        <f t="shared" si="17"/>
        <v>0</v>
      </c>
      <c r="R58" s="17">
        <f t="shared" si="17"/>
        <v>0</v>
      </c>
      <c r="S58" s="17">
        <f t="shared" si="17"/>
        <v>0</v>
      </c>
      <c r="T58" s="17">
        <f t="shared" si="17"/>
        <v>0</v>
      </c>
      <c r="U58" s="17">
        <f t="shared" si="17"/>
        <v>0</v>
      </c>
      <c r="V58" s="17">
        <f t="shared" si="17"/>
        <v>0</v>
      </c>
      <c r="W58" s="17">
        <f t="shared" si="17"/>
        <v>0</v>
      </c>
      <c r="X58" s="17">
        <f t="shared" si="17"/>
        <v>0</v>
      </c>
      <c r="Y58" s="17">
        <f t="shared" si="17"/>
        <v>0</v>
      </c>
      <c r="Z58" s="17">
        <f t="shared" si="17"/>
        <v>0</v>
      </c>
      <c r="AA58" s="17">
        <f t="shared" si="17"/>
        <v>0</v>
      </c>
      <c r="AB58" s="17">
        <f t="shared" si="17"/>
        <v>0</v>
      </c>
      <c r="AC58" s="6" t="s">
        <v>3</v>
      </c>
    </row>
    <row r="59" spans="2:29" s="6" customFormat="1" ht="13">
      <c r="C59" s="14"/>
      <c r="D59" s="14"/>
      <c r="AC59" s="6" t="s">
        <v>3</v>
      </c>
    </row>
    <row r="60" spans="2:29" s="6" customFormat="1" ht="13">
      <c r="B60" s="6" t="s">
        <v>70</v>
      </c>
      <c r="C60" s="14"/>
      <c r="D60" s="14" t="s">
        <v>10</v>
      </c>
      <c r="F60" s="20">
        <f>SUM(I60:K60)</f>
        <v>0</v>
      </c>
      <c r="I60" s="17">
        <f>I58</f>
        <v>0</v>
      </c>
      <c r="J60" s="17">
        <f t="shared" ref="J60:K60" si="18">J58</f>
        <v>0</v>
      </c>
      <c r="K60" s="17">
        <f t="shared" si="18"/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6" t="s">
        <v>3</v>
      </c>
    </row>
    <row r="61" spans="2:29" s="6" customFormat="1" ht="13">
      <c r="C61" s="14"/>
      <c r="D61" s="14"/>
      <c r="AC61" s="6" t="s">
        <v>3</v>
      </c>
    </row>
    <row r="62" spans="2:29" s="6" customFormat="1" ht="13">
      <c r="B62" s="12" t="s">
        <v>19</v>
      </c>
      <c r="C62" s="28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" t="s">
        <v>3</v>
      </c>
    </row>
    <row r="63" spans="2:29" s="6" customFormat="1" ht="13">
      <c r="B63" s="60" t="s">
        <v>16</v>
      </c>
      <c r="C63" s="14"/>
      <c r="D63" s="14" t="s">
        <v>17</v>
      </c>
      <c r="E63" s="24">
        <v>20</v>
      </c>
      <c r="I63" s="6">
        <f>$E$63</f>
        <v>20</v>
      </c>
      <c r="J63" s="6">
        <f>I63-1</f>
        <v>19</v>
      </c>
      <c r="K63" s="6">
        <f t="shared" ref="K63:AB63" si="19">J63-1</f>
        <v>18</v>
      </c>
      <c r="L63" s="6">
        <f t="shared" si="19"/>
        <v>17</v>
      </c>
      <c r="M63" s="6">
        <f t="shared" si="19"/>
        <v>16</v>
      </c>
      <c r="N63" s="6">
        <f t="shared" si="19"/>
        <v>15</v>
      </c>
      <c r="O63" s="6">
        <f t="shared" si="19"/>
        <v>14</v>
      </c>
      <c r="P63" s="6">
        <f t="shared" si="19"/>
        <v>13</v>
      </c>
      <c r="Q63" s="6">
        <f t="shared" si="19"/>
        <v>12</v>
      </c>
      <c r="R63" s="6">
        <f t="shared" si="19"/>
        <v>11</v>
      </c>
      <c r="S63" s="6">
        <f t="shared" si="19"/>
        <v>10</v>
      </c>
      <c r="T63" s="6">
        <f t="shared" si="19"/>
        <v>9</v>
      </c>
      <c r="U63" s="6">
        <f t="shared" si="19"/>
        <v>8</v>
      </c>
      <c r="V63" s="6">
        <f t="shared" si="19"/>
        <v>7</v>
      </c>
      <c r="W63" s="6">
        <f t="shared" si="19"/>
        <v>6</v>
      </c>
      <c r="X63" s="6">
        <f t="shared" si="19"/>
        <v>5</v>
      </c>
      <c r="Y63" s="6">
        <f t="shared" si="19"/>
        <v>4</v>
      </c>
      <c r="Z63" s="6">
        <f t="shared" si="19"/>
        <v>3</v>
      </c>
      <c r="AA63" s="6">
        <f t="shared" si="19"/>
        <v>2</v>
      </c>
      <c r="AB63" s="6">
        <f t="shared" si="19"/>
        <v>1</v>
      </c>
      <c r="AC63" s="6" t="s">
        <v>3</v>
      </c>
    </row>
    <row r="64" spans="2:29" s="6" customFormat="1" ht="13">
      <c r="B64" s="60"/>
      <c r="C64" s="14"/>
      <c r="D64" s="14"/>
      <c r="AC64" s="6" t="s">
        <v>3</v>
      </c>
    </row>
    <row r="65" spans="2:29" s="6" customFormat="1" ht="13">
      <c r="B65" s="60" t="s">
        <v>83</v>
      </c>
      <c r="C65" s="14"/>
      <c r="I65" s="18">
        <f t="shared" ref="I65:AB65" si="20">H68</f>
        <v>0</v>
      </c>
      <c r="J65" s="18">
        <f t="shared" si="20"/>
        <v>0</v>
      </c>
      <c r="K65" s="18">
        <f t="shared" si="20"/>
        <v>0</v>
      </c>
      <c r="L65" s="18">
        <f t="shared" si="20"/>
        <v>0</v>
      </c>
      <c r="M65" s="18">
        <f t="shared" si="20"/>
        <v>0</v>
      </c>
      <c r="N65" s="18">
        <f t="shared" si="20"/>
        <v>0</v>
      </c>
      <c r="O65" s="18">
        <f t="shared" si="20"/>
        <v>0</v>
      </c>
      <c r="P65" s="18">
        <f t="shared" si="20"/>
        <v>0</v>
      </c>
      <c r="Q65" s="18">
        <f t="shared" si="20"/>
        <v>0</v>
      </c>
      <c r="R65" s="18">
        <f t="shared" si="20"/>
        <v>0</v>
      </c>
      <c r="S65" s="18">
        <f t="shared" si="20"/>
        <v>0</v>
      </c>
      <c r="T65" s="18">
        <f t="shared" si="20"/>
        <v>0</v>
      </c>
      <c r="U65" s="18">
        <f t="shared" si="20"/>
        <v>0</v>
      </c>
      <c r="V65" s="18">
        <f t="shared" si="20"/>
        <v>0</v>
      </c>
      <c r="W65" s="18">
        <f t="shared" si="20"/>
        <v>0</v>
      </c>
      <c r="X65" s="18">
        <f t="shared" si="20"/>
        <v>0</v>
      </c>
      <c r="Y65" s="18">
        <f t="shared" si="20"/>
        <v>0</v>
      </c>
      <c r="Z65" s="18">
        <f t="shared" si="20"/>
        <v>0</v>
      </c>
      <c r="AA65" s="18">
        <f t="shared" si="20"/>
        <v>0</v>
      </c>
      <c r="AB65" s="18">
        <f t="shared" si="20"/>
        <v>0</v>
      </c>
      <c r="AC65" s="6" t="s">
        <v>3</v>
      </c>
    </row>
    <row r="66" spans="2:29" s="6" customFormat="1" ht="13">
      <c r="B66" s="60" t="s">
        <v>84</v>
      </c>
      <c r="C66" s="14"/>
      <c r="I66" s="18">
        <f t="shared" ref="I66:AB66" si="21">I49</f>
        <v>0</v>
      </c>
      <c r="J66" s="18">
        <f t="shared" si="21"/>
        <v>0</v>
      </c>
      <c r="K66" s="18">
        <f t="shared" si="21"/>
        <v>0</v>
      </c>
      <c r="L66" s="18">
        <f t="shared" si="21"/>
        <v>0</v>
      </c>
      <c r="M66" s="18">
        <f t="shared" si="21"/>
        <v>0</v>
      </c>
      <c r="N66" s="18">
        <f t="shared" si="21"/>
        <v>0</v>
      </c>
      <c r="O66" s="18">
        <f t="shared" si="21"/>
        <v>0</v>
      </c>
      <c r="P66" s="18">
        <f t="shared" si="21"/>
        <v>0</v>
      </c>
      <c r="Q66" s="18">
        <f t="shared" si="21"/>
        <v>0</v>
      </c>
      <c r="R66" s="18">
        <f t="shared" si="21"/>
        <v>0</v>
      </c>
      <c r="S66" s="18">
        <f t="shared" si="21"/>
        <v>0</v>
      </c>
      <c r="T66" s="18">
        <f t="shared" si="21"/>
        <v>0</v>
      </c>
      <c r="U66" s="18">
        <f t="shared" si="21"/>
        <v>0</v>
      </c>
      <c r="V66" s="18">
        <f t="shared" si="21"/>
        <v>0</v>
      </c>
      <c r="W66" s="18">
        <f t="shared" si="21"/>
        <v>0</v>
      </c>
      <c r="X66" s="18">
        <f t="shared" si="21"/>
        <v>0</v>
      </c>
      <c r="Y66" s="18">
        <f t="shared" si="21"/>
        <v>0</v>
      </c>
      <c r="Z66" s="18">
        <f t="shared" si="21"/>
        <v>0</v>
      </c>
      <c r="AA66" s="18">
        <f t="shared" si="21"/>
        <v>0</v>
      </c>
      <c r="AB66" s="18">
        <f t="shared" si="21"/>
        <v>0</v>
      </c>
      <c r="AC66" s="6" t="s">
        <v>3</v>
      </c>
    </row>
    <row r="67" spans="2:29" s="6" customFormat="1" ht="13">
      <c r="B67" s="60" t="s">
        <v>24</v>
      </c>
      <c r="C67" s="14"/>
      <c r="I67" s="18">
        <f t="shared" ref="I67:AB67" si="22">PPMT($E$71,1,I63,SUM(I65:I66))</f>
        <v>0</v>
      </c>
      <c r="J67" s="18">
        <f t="shared" si="22"/>
        <v>0</v>
      </c>
      <c r="K67" s="18">
        <f t="shared" si="22"/>
        <v>0</v>
      </c>
      <c r="L67" s="18">
        <f t="shared" si="22"/>
        <v>0</v>
      </c>
      <c r="M67" s="18">
        <f t="shared" si="22"/>
        <v>0</v>
      </c>
      <c r="N67" s="18">
        <f t="shared" si="22"/>
        <v>0</v>
      </c>
      <c r="O67" s="18">
        <f t="shared" si="22"/>
        <v>0</v>
      </c>
      <c r="P67" s="18">
        <f t="shared" si="22"/>
        <v>0</v>
      </c>
      <c r="Q67" s="18">
        <f t="shared" si="22"/>
        <v>0</v>
      </c>
      <c r="R67" s="18">
        <f t="shared" si="22"/>
        <v>0</v>
      </c>
      <c r="S67" s="18">
        <f t="shared" si="22"/>
        <v>0</v>
      </c>
      <c r="T67" s="18">
        <f t="shared" si="22"/>
        <v>0</v>
      </c>
      <c r="U67" s="18">
        <f t="shared" si="22"/>
        <v>0</v>
      </c>
      <c r="V67" s="18">
        <f t="shared" si="22"/>
        <v>0</v>
      </c>
      <c r="W67" s="18">
        <f t="shared" si="22"/>
        <v>0</v>
      </c>
      <c r="X67" s="18">
        <f t="shared" si="22"/>
        <v>0</v>
      </c>
      <c r="Y67" s="18">
        <f t="shared" si="22"/>
        <v>0</v>
      </c>
      <c r="Z67" s="18">
        <f t="shared" si="22"/>
        <v>0</v>
      </c>
      <c r="AA67" s="18">
        <f t="shared" si="22"/>
        <v>0</v>
      </c>
      <c r="AB67" s="18">
        <f t="shared" si="22"/>
        <v>0</v>
      </c>
      <c r="AC67" s="6" t="s">
        <v>3</v>
      </c>
    </row>
    <row r="68" spans="2:29" s="6" customFormat="1" ht="13">
      <c r="B68" s="60" t="s">
        <v>25</v>
      </c>
      <c r="C68" s="14"/>
      <c r="E68" s="22"/>
      <c r="I68" s="19">
        <f>SUM(I65:I67)</f>
        <v>0</v>
      </c>
      <c r="J68" s="19">
        <f t="shared" ref="J68:AB68" si="23">SUM(J65:J67)</f>
        <v>0</v>
      </c>
      <c r="K68" s="19">
        <f t="shared" si="23"/>
        <v>0</v>
      </c>
      <c r="L68" s="19">
        <f t="shared" si="23"/>
        <v>0</v>
      </c>
      <c r="M68" s="19">
        <f t="shared" si="23"/>
        <v>0</v>
      </c>
      <c r="N68" s="19">
        <f t="shared" si="23"/>
        <v>0</v>
      </c>
      <c r="O68" s="19">
        <f t="shared" si="23"/>
        <v>0</v>
      </c>
      <c r="P68" s="19">
        <f t="shared" si="23"/>
        <v>0</v>
      </c>
      <c r="Q68" s="19">
        <f t="shared" si="23"/>
        <v>0</v>
      </c>
      <c r="R68" s="19">
        <f t="shared" si="23"/>
        <v>0</v>
      </c>
      <c r="S68" s="19">
        <f t="shared" si="23"/>
        <v>0</v>
      </c>
      <c r="T68" s="19">
        <f t="shared" si="23"/>
        <v>0</v>
      </c>
      <c r="U68" s="19">
        <f t="shared" si="23"/>
        <v>0</v>
      </c>
      <c r="V68" s="19">
        <f t="shared" si="23"/>
        <v>0</v>
      </c>
      <c r="W68" s="19">
        <f t="shared" si="23"/>
        <v>0</v>
      </c>
      <c r="X68" s="19">
        <f t="shared" si="23"/>
        <v>0</v>
      </c>
      <c r="Y68" s="19">
        <f t="shared" si="23"/>
        <v>0</v>
      </c>
      <c r="Z68" s="19">
        <f t="shared" si="23"/>
        <v>0</v>
      </c>
      <c r="AA68" s="19">
        <f t="shared" si="23"/>
        <v>0</v>
      </c>
      <c r="AB68" s="19">
        <f t="shared" si="23"/>
        <v>0</v>
      </c>
      <c r="AC68" s="6" t="s">
        <v>3</v>
      </c>
    </row>
    <row r="69" spans="2:29" s="6" customFormat="1" ht="13">
      <c r="B69" s="60"/>
      <c r="C69" s="14"/>
      <c r="D69" s="14"/>
      <c r="AC69" s="6" t="s">
        <v>3</v>
      </c>
    </row>
    <row r="70" spans="2:29" s="6" customFormat="1" ht="13">
      <c r="B70" s="60" t="s">
        <v>18</v>
      </c>
      <c r="C70" s="14"/>
      <c r="I70" s="18">
        <f t="shared" ref="I70:AB70" si="24">-SUM(I65:I66)*$E$71</f>
        <v>0</v>
      </c>
      <c r="J70" s="18">
        <f t="shared" si="24"/>
        <v>0</v>
      </c>
      <c r="K70" s="18">
        <f t="shared" si="24"/>
        <v>0</v>
      </c>
      <c r="L70" s="18">
        <f t="shared" si="24"/>
        <v>0</v>
      </c>
      <c r="M70" s="18">
        <f t="shared" si="24"/>
        <v>0</v>
      </c>
      <c r="N70" s="18">
        <f t="shared" si="24"/>
        <v>0</v>
      </c>
      <c r="O70" s="18">
        <f t="shared" si="24"/>
        <v>0</v>
      </c>
      <c r="P70" s="18">
        <f t="shared" si="24"/>
        <v>0</v>
      </c>
      <c r="Q70" s="18">
        <f t="shared" si="24"/>
        <v>0</v>
      </c>
      <c r="R70" s="18">
        <f t="shared" si="24"/>
        <v>0</v>
      </c>
      <c r="S70" s="18">
        <f t="shared" si="24"/>
        <v>0</v>
      </c>
      <c r="T70" s="18">
        <f t="shared" si="24"/>
        <v>0</v>
      </c>
      <c r="U70" s="18">
        <f t="shared" si="24"/>
        <v>0</v>
      </c>
      <c r="V70" s="18">
        <f t="shared" si="24"/>
        <v>0</v>
      </c>
      <c r="W70" s="18">
        <f t="shared" si="24"/>
        <v>0</v>
      </c>
      <c r="X70" s="18">
        <f t="shared" si="24"/>
        <v>0</v>
      </c>
      <c r="Y70" s="18">
        <f t="shared" si="24"/>
        <v>0</v>
      </c>
      <c r="Z70" s="18">
        <f t="shared" si="24"/>
        <v>0</v>
      </c>
      <c r="AA70" s="18">
        <f t="shared" si="24"/>
        <v>0</v>
      </c>
      <c r="AB70" s="18">
        <f t="shared" si="24"/>
        <v>0</v>
      </c>
      <c r="AC70" s="6" t="s">
        <v>3</v>
      </c>
    </row>
    <row r="71" spans="2:29" s="6" customFormat="1" ht="13">
      <c r="B71" s="60" t="s">
        <v>20</v>
      </c>
      <c r="C71" s="14"/>
      <c r="D71" s="14" t="s">
        <v>23</v>
      </c>
      <c r="E71" s="22">
        <f>'Input Sheet Only'!E71+1%</f>
        <v>9.9999999999999992E-2</v>
      </c>
      <c r="I71" s="19">
        <f t="shared" ref="I71:AB71" si="25">I70+I67</f>
        <v>0</v>
      </c>
      <c r="J71" s="19">
        <f t="shared" si="25"/>
        <v>0</v>
      </c>
      <c r="K71" s="19">
        <f t="shared" si="25"/>
        <v>0</v>
      </c>
      <c r="L71" s="19">
        <f t="shared" si="25"/>
        <v>0</v>
      </c>
      <c r="M71" s="19">
        <f t="shared" si="25"/>
        <v>0</v>
      </c>
      <c r="N71" s="19">
        <f t="shared" si="25"/>
        <v>0</v>
      </c>
      <c r="O71" s="19">
        <f t="shared" si="25"/>
        <v>0</v>
      </c>
      <c r="P71" s="19">
        <f t="shared" si="25"/>
        <v>0</v>
      </c>
      <c r="Q71" s="19">
        <f t="shared" si="25"/>
        <v>0</v>
      </c>
      <c r="R71" s="19">
        <f t="shared" si="25"/>
        <v>0</v>
      </c>
      <c r="S71" s="19">
        <f t="shared" si="25"/>
        <v>0</v>
      </c>
      <c r="T71" s="19">
        <f t="shared" si="25"/>
        <v>0</v>
      </c>
      <c r="U71" s="19">
        <f t="shared" si="25"/>
        <v>0</v>
      </c>
      <c r="V71" s="19">
        <f t="shared" si="25"/>
        <v>0</v>
      </c>
      <c r="W71" s="19">
        <f t="shared" si="25"/>
        <v>0</v>
      </c>
      <c r="X71" s="19">
        <f t="shared" si="25"/>
        <v>0</v>
      </c>
      <c r="Y71" s="19">
        <f t="shared" si="25"/>
        <v>0</v>
      </c>
      <c r="Z71" s="19">
        <f t="shared" si="25"/>
        <v>0</v>
      </c>
      <c r="AA71" s="19">
        <f t="shared" si="25"/>
        <v>0</v>
      </c>
      <c r="AB71" s="19">
        <f t="shared" si="25"/>
        <v>0</v>
      </c>
      <c r="AC71" s="6" t="s">
        <v>3</v>
      </c>
    </row>
    <row r="72" spans="2:29" s="6" customFormat="1" ht="13">
      <c r="B72" s="60"/>
      <c r="C72" s="14"/>
      <c r="D72" s="14"/>
      <c r="AC72" s="6" t="s">
        <v>3</v>
      </c>
    </row>
    <row r="73" spans="2:29" s="6" customFormat="1" ht="14.5">
      <c r="B73" s="21" t="s">
        <v>57</v>
      </c>
      <c r="C73" s="55"/>
      <c r="D73" s="21"/>
      <c r="E73" s="21"/>
      <c r="F73" s="59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6" t="s">
        <v>3</v>
      </c>
    </row>
    <row r="74" spans="2:29" s="6" customFormat="1" ht="13">
      <c r="C74" s="14"/>
      <c r="AC74" s="6" t="s">
        <v>3</v>
      </c>
    </row>
    <row r="75" spans="2:29" s="6" customFormat="1" ht="13">
      <c r="B75" s="12" t="s">
        <v>73</v>
      </c>
      <c r="C75" s="28"/>
      <c r="D75" s="2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6" t="s">
        <v>3</v>
      </c>
    </row>
    <row r="76" spans="2:29" s="6" customFormat="1" ht="13">
      <c r="B76" s="6" t="s">
        <v>32</v>
      </c>
      <c r="C76" s="14"/>
      <c r="D76" s="14" t="s">
        <v>91</v>
      </c>
      <c r="E76" s="26">
        <f>'Input Sheet Only'!E76</f>
        <v>72054.794520547948</v>
      </c>
      <c r="I76" s="26">
        <f t="shared" ref="I76:AB76" si="26">IF(I23&gt;0,0,$E$76)</f>
        <v>0</v>
      </c>
      <c r="J76" s="26">
        <f t="shared" si="26"/>
        <v>0</v>
      </c>
      <c r="K76" s="26">
        <f t="shared" si="26"/>
        <v>0</v>
      </c>
      <c r="L76" s="26">
        <f t="shared" si="26"/>
        <v>0</v>
      </c>
      <c r="M76" s="26">
        <f t="shared" si="26"/>
        <v>0</v>
      </c>
      <c r="N76" s="26">
        <f t="shared" si="26"/>
        <v>72054.794520547948</v>
      </c>
      <c r="O76" s="26">
        <f t="shared" si="26"/>
        <v>72054.794520547948</v>
      </c>
      <c r="P76" s="26">
        <f t="shared" si="26"/>
        <v>72054.794520547948</v>
      </c>
      <c r="Q76" s="26">
        <f t="shared" si="26"/>
        <v>72054.794520547948</v>
      </c>
      <c r="R76" s="26">
        <f t="shared" si="26"/>
        <v>72054.794520547948</v>
      </c>
      <c r="S76" s="26">
        <f t="shared" si="26"/>
        <v>72054.794520547948</v>
      </c>
      <c r="T76" s="26">
        <f t="shared" si="26"/>
        <v>72054.794520547948</v>
      </c>
      <c r="U76" s="26">
        <f t="shared" si="26"/>
        <v>72054.794520547948</v>
      </c>
      <c r="V76" s="26">
        <f t="shared" si="26"/>
        <v>72054.794520547948</v>
      </c>
      <c r="W76" s="26">
        <f t="shared" si="26"/>
        <v>72054.794520547948</v>
      </c>
      <c r="X76" s="26">
        <f t="shared" si="26"/>
        <v>72054.794520547948</v>
      </c>
      <c r="Y76" s="26">
        <f t="shared" si="26"/>
        <v>72054.794520547948</v>
      </c>
      <c r="Z76" s="26">
        <f t="shared" si="26"/>
        <v>72054.794520547948</v>
      </c>
      <c r="AA76" s="26">
        <f t="shared" si="26"/>
        <v>72054.794520547948</v>
      </c>
      <c r="AB76" s="26">
        <f t="shared" si="26"/>
        <v>72054.794520547948</v>
      </c>
      <c r="AC76" s="6" t="s">
        <v>3</v>
      </c>
    </row>
    <row r="77" spans="2:29" s="6" customFormat="1" ht="13">
      <c r="B77" s="6" t="s">
        <v>9</v>
      </c>
      <c r="C77" s="14"/>
      <c r="D77" s="14" t="s">
        <v>8</v>
      </c>
      <c r="I77" s="6">
        <f t="shared" ref="I77:AB77" si="27">(I7-I6)+1</f>
        <v>365</v>
      </c>
      <c r="J77" s="6">
        <f t="shared" si="27"/>
        <v>366</v>
      </c>
      <c r="K77" s="6">
        <f t="shared" si="27"/>
        <v>365</v>
      </c>
      <c r="L77" s="6">
        <f t="shared" si="27"/>
        <v>365</v>
      </c>
      <c r="M77" s="6">
        <f t="shared" si="27"/>
        <v>365</v>
      </c>
      <c r="N77" s="6">
        <f t="shared" si="27"/>
        <v>366</v>
      </c>
      <c r="O77" s="6">
        <f t="shared" si="27"/>
        <v>365</v>
      </c>
      <c r="P77" s="6">
        <f t="shared" si="27"/>
        <v>365</v>
      </c>
      <c r="Q77" s="6">
        <f t="shared" si="27"/>
        <v>365</v>
      </c>
      <c r="R77" s="6">
        <f t="shared" si="27"/>
        <v>366</v>
      </c>
      <c r="S77" s="6">
        <f t="shared" si="27"/>
        <v>365</v>
      </c>
      <c r="T77" s="6">
        <f t="shared" si="27"/>
        <v>365</v>
      </c>
      <c r="U77" s="6">
        <f t="shared" si="27"/>
        <v>365</v>
      </c>
      <c r="V77" s="6">
        <f t="shared" si="27"/>
        <v>366</v>
      </c>
      <c r="W77" s="6">
        <f t="shared" si="27"/>
        <v>365</v>
      </c>
      <c r="X77" s="6">
        <f t="shared" si="27"/>
        <v>365</v>
      </c>
      <c r="Y77" s="6">
        <f t="shared" si="27"/>
        <v>365</v>
      </c>
      <c r="Z77" s="6">
        <f t="shared" si="27"/>
        <v>366</v>
      </c>
      <c r="AA77" s="6">
        <f t="shared" si="27"/>
        <v>365</v>
      </c>
      <c r="AB77" s="6">
        <f t="shared" si="27"/>
        <v>365</v>
      </c>
      <c r="AC77" s="6" t="s">
        <v>3</v>
      </c>
    </row>
    <row r="78" spans="2:29" s="6" customFormat="1" ht="13">
      <c r="B78" s="6" t="s">
        <v>93</v>
      </c>
      <c r="C78" s="14"/>
      <c r="D78" s="14" t="s">
        <v>94</v>
      </c>
      <c r="E78" s="22">
        <f>'Input Sheet Only'!E78*1.1</f>
        <v>0.29700000000000004</v>
      </c>
      <c r="I78" s="9">
        <f>1-$E$78</f>
        <v>0.70299999999999996</v>
      </c>
      <c r="J78" s="9">
        <f t="shared" ref="J78:AB78" si="28">1-$E$78</f>
        <v>0.70299999999999996</v>
      </c>
      <c r="K78" s="9">
        <f t="shared" si="28"/>
        <v>0.70299999999999996</v>
      </c>
      <c r="L78" s="9">
        <f t="shared" si="28"/>
        <v>0.70299999999999996</v>
      </c>
      <c r="M78" s="9">
        <f t="shared" si="28"/>
        <v>0.70299999999999996</v>
      </c>
      <c r="N78" s="9">
        <f t="shared" si="28"/>
        <v>0.70299999999999996</v>
      </c>
      <c r="O78" s="9">
        <f t="shared" si="28"/>
        <v>0.70299999999999996</v>
      </c>
      <c r="P78" s="9">
        <f t="shared" si="28"/>
        <v>0.70299999999999996</v>
      </c>
      <c r="Q78" s="9">
        <f t="shared" si="28"/>
        <v>0.70299999999999996</v>
      </c>
      <c r="R78" s="9">
        <f t="shared" si="28"/>
        <v>0.70299999999999996</v>
      </c>
      <c r="S78" s="9">
        <f t="shared" si="28"/>
        <v>0.70299999999999996</v>
      </c>
      <c r="T78" s="9">
        <f t="shared" si="28"/>
        <v>0.70299999999999996</v>
      </c>
      <c r="U78" s="9">
        <f t="shared" si="28"/>
        <v>0.70299999999999996</v>
      </c>
      <c r="V78" s="9">
        <f t="shared" si="28"/>
        <v>0.70299999999999996</v>
      </c>
      <c r="W78" s="9">
        <f t="shared" si="28"/>
        <v>0.70299999999999996</v>
      </c>
      <c r="X78" s="9">
        <f t="shared" si="28"/>
        <v>0.70299999999999996</v>
      </c>
      <c r="Y78" s="9">
        <f t="shared" si="28"/>
        <v>0.70299999999999996</v>
      </c>
      <c r="Z78" s="9">
        <f t="shared" si="28"/>
        <v>0.70299999999999996</v>
      </c>
      <c r="AA78" s="9">
        <f t="shared" si="28"/>
        <v>0.70299999999999996</v>
      </c>
      <c r="AB78" s="9">
        <f t="shared" si="28"/>
        <v>0.70299999999999996</v>
      </c>
      <c r="AC78" s="6" t="s">
        <v>3</v>
      </c>
    </row>
    <row r="79" spans="2:29" s="6" customFormat="1" ht="13">
      <c r="B79" s="6" t="s">
        <v>31</v>
      </c>
      <c r="C79" s="14"/>
      <c r="D79" s="14" t="s">
        <v>92</v>
      </c>
      <c r="I79" s="17">
        <f t="shared" ref="I79:AB79" si="29">PRODUCT(I76:I78)</f>
        <v>0</v>
      </c>
      <c r="J79" s="17">
        <f t="shared" si="29"/>
        <v>0</v>
      </c>
      <c r="K79" s="17">
        <f t="shared" si="29"/>
        <v>0</v>
      </c>
      <c r="L79" s="17">
        <f t="shared" si="29"/>
        <v>0</v>
      </c>
      <c r="M79" s="17">
        <f t="shared" si="29"/>
        <v>0</v>
      </c>
      <c r="N79" s="17">
        <f t="shared" si="29"/>
        <v>18539554.520547945</v>
      </c>
      <c r="O79" s="17">
        <f t="shared" si="29"/>
        <v>18488900</v>
      </c>
      <c r="P79" s="17">
        <f t="shared" si="29"/>
        <v>18488900</v>
      </c>
      <c r="Q79" s="17">
        <f t="shared" si="29"/>
        <v>18488900</v>
      </c>
      <c r="R79" s="17">
        <f t="shared" si="29"/>
        <v>18539554.520547945</v>
      </c>
      <c r="S79" s="17">
        <f t="shared" si="29"/>
        <v>18488900</v>
      </c>
      <c r="T79" s="17">
        <f t="shared" si="29"/>
        <v>18488900</v>
      </c>
      <c r="U79" s="17">
        <f t="shared" si="29"/>
        <v>18488900</v>
      </c>
      <c r="V79" s="17">
        <f t="shared" si="29"/>
        <v>18539554.520547945</v>
      </c>
      <c r="W79" s="17">
        <f t="shared" si="29"/>
        <v>18488900</v>
      </c>
      <c r="X79" s="17">
        <f t="shared" si="29"/>
        <v>18488900</v>
      </c>
      <c r="Y79" s="17">
        <f t="shared" si="29"/>
        <v>18488900</v>
      </c>
      <c r="Z79" s="17">
        <f t="shared" si="29"/>
        <v>18539554.520547945</v>
      </c>
      <c r="AA79" s="17">
        <f t="shared" si="29"/>
        <v>18488900</v>
      </c>
      <c r="AB79" s="17">
        <f t="shared" si="29"/>
        <v>18488900</v>
      </c>
      <c r="AC79" s="6" t="s">
        <v>3</v>
      </c>
    </row>
    <row r="80" spans="2:29" s="6" customFormat="1" ht="13">
      <c r="C80" s="14"/>
      <c r="AC80" s="6" t="s">
        <v>3</v>
      </c>
    </row>
    <row r="81" spans="2:29" s="6" customFormat="1" ht="13">
      <c r="B81" s="27" t="s">
        <v>58</v>
      </c>
      <c r="C81" s="14"/>
      <c r="AC81" s="6" t="s">
        <v>3</v>
      </c>
    </row>
    <row r="82" spans="2:29" s="6" customFormat="1" ht="13">
      <c r="B82" s="6" t="s">
        <v>27</v>
      </c>
      <c r="C82" s="14" t="s">
        <v>7</v>
      </c>
      <c r="D82" s="14" t="s">
        <v>29</v>
      </c>
      <c r="E82" s="25">
        <f>'Input Sheet Only'!E82</f>
        <v>11.315999999999999</v>
      </c>
      <c r="I82" s="15">
        <f t="shared" ref="I82:AB82" si="30">$E82</f>
        <v>11.315999999999999</v>
      </c>
      <c r="J82" s="16">
        <f t="shared" si="30"/>
        <v>11.315999999999999</v>
      </c>
      <c r="K82" s="16">
        <f t="shared" si="30"/>
        <v>11.315999999999999</v>
      </c>
      <c r="L82" s="16">
        <f t="shared" si="30"/>
        <v>11.315999999999999</v>
      </c>
      <c r="M82" s="16">
        <f t="shared" si="30"/>
        <v>11.315999999999999</v>
      </c>
      <c r="N82" s="16">
        <f t="shared" si="30"/>
        <v>11.315999999999999</v>
      </c>
      <c r="O82" s="16">
        <f t="shared" si="30"/>
        <v>11.315999999999999</v>
      </c>
      <c r="P82" s="16">
        <f t="shared" si="30"/>
        <v>11.315999999999999</v>
      </c>
      <c r="Q82" s="16">
        <f t="shared" si="30"/>
        <v>11.315999999999999</v>
      </c>
      <c r="R82" s="16">
        <f t="shared" si="30"/>
        <v>11.315999999999999</v>
      </c>
      <c r="S82" s="16">
        <f t="shared" si="30"/>
        <v>11.315999999999999</v>
      </c>
      <c r="T82" s="16">
        <f t="shared" si="30"/>
        <v>11.315999999999999</v>
      </c>
      <c r="U82" s="16">
        <f t="shared" si="30"/>
        <v>11.315999999999999</v>
      </c>
      <c r="V82" s="16">
        <f t="shared" si="30"/>
        <v>11.315999999999999</v>
      </c>
      <c r="W82" s="16">
        <f t="shared" si="30"/>
        <v>11.315999999999999</v>
      </c>
      <c r="X82" s="16">
        <f t="shared" si="30"/>
        <v>11.315999999999999</v>
      </c>
      <c r="Y82" s="16">
        <f t="shared" si="30"/>
        <v>11.315999999999999</v>
      </c>
      <c r="Z82" s="16">
        <f t="shared" si="30"/>
        <v>11.315999999999999</v>
      </c>
      <c r="AA82" s="16">
        <f t="shared" si="30"/>
        <v>11.315999999999999</v>
      </c>
      <c r="AB82" s="16">
        <f t="shared" si="30"/>
        <v>11.315999999999999</v>
      </c>
      <c r="AC82" s="6" t="s">
        <v>3</v>
      </c>
    </row>
    <row r="83" spans="2:29" s="6" customFormat="1" ht="13">
      <c r="B83" s="6" t="s">
        <v>58</v>
      </c>
      <c r="C83" s="14"/>
      <c r="D83" s="14" t="s">
        <v>30</v>
      </c>
      <c r="E83" s="50">
        <v>0.87580000000000002</v>
      </c>
      <c r="I83" s="26">
        <f t="shared" ref="I83:AB83" si="31">$E83*I$79</f>
        <v>0</v>
      </c>
      <c r="J83" s="26">
        <f t="shared" si="31"/>
        <v>0</v>
      </c>
      <c r="K83" s="26">
        <f t="shared" si="31"/>
        <v>0</v>
      </c>
      <c r="L83" s="26">
        <f t="shared" si="31"/>
        <v>0</v>
      </c>
      <c r="M83" s="26">
        <f t="shared" si="31"/>
        <v>0</v>
      </c>
      <c r="N83" s="26">
        <f t="shared" si="31"/>
        <v>16236941.84909589</v>
      </c>
      <c r="O83" s="26">
        <f t="shared" si="31"/>
        <v>16192578.620000001</v>
      </c>
      <c r="P83" s="26">
        <f t="shared" si="31"/>
        <v>16192578.620000001</v>
      </c>
      <c r="Q83" s="26">
        <f t="shared" si="31"/>
        <v>16192578.620000001</v>
      </c>
      <c r="R83" s="26">
        <f t="shared" si="31"/>
        <v>16236941.84909589</v>
      </c>
      <c r="S83" s="26">
        <f t="shared" si="31"/>
        <v>16192578.620000001</v>
      </c>
      <c r="T83" s="26">
        <f t="shared" si="31"/>
        <v>16192578.620000001</v>
      </c>
      <c r="U83" s="26">
        <f t="shared" si="31"/>
        <v>16192578.620000001</v>
      </c>
      <c r="V83" s="26">
        <f t="shared" si="31"/>
        <v>16236941.84909589</v>
      </c>
      <c r="W83" s="26">
        <f t="shared" si="31"/>
        <v>16192578.620000001</v>
      </c>
      <c r="X83" s="26">
        <f t="shared" si="31"/>
        <v>16192578.620000001</v>
      </c>
      <c r="Y83" s="26">
        <f t="shared" si="31"/>
        <v>16192578.620000001</v>
      </c>
      <c r="Z83" s="26">
        <f t="shared" si="31"/>
        <v>16236941.84909589</v>
      </c>
      <c r="AA83" s="26">
        <f t="shared" si="31"/>
        <v>16192578.620000001</v>
      </c>
      <c r="AB83" s="26">
        <f t="shared" si="31"/>
        <v>16192578.620000001</v>
      </c>
      <c r="AC83" s="6" t="s">
        <v>3</v>
      </c>
    </row>
    <row r="84" spans="2:29" s="6" customFormat="1" ht="13">
      <c r="B84" s="6" t="s">
        <v>59</v>
      </c>
      <c r="C84" s="14"/>
      <c r="D84" s="14" t="s">
        <v>10</v>
      </c>
      <c r="I84" s="17">
        <f>I82*I83</f>
        <v>0</v>
      </c>
      <c r="J84" s="17">
        <f t="shared" ref="J84:AB84" si="32">J82*J83</f>
        <v>0</v>
      </c>
      <c r="K84" s="17">
        <f t="shared" si="32"/>
        <v>0</v>
      </c>
      <c r="L84" s="17">
        <f t="shared" si="32"/>
        <v>0</v>
      </c>
      <c r="M84" s="17">
        <f t="shared" si="32"/>
        <v>0</v>
      </c>
      <c r="N84" s="17">
        <f t="shared" si="32"/>
        <v>183737233.96436909</v>
      </c>
      <c r="O84" s="17">
        <f t="shared" si="32"/>
        <v>183235219.66391999</v>
      </c>
      <c r="P84" s="17">
        <f t="shared" si="32"/>
        <v>183235219.66391999</v>
      </c>
      <c r="Q84" s="17">
        <f t="shared" si="32"/>
        <v>183235219.66391999</v>
      </c>
      <c r="R84" s="17">
        <f t="shared" si="32"/>
        <v>183737233.96436909</v>
      </c>
      <c r="S84" s="17">
        <f t="shared" si="32"/>
        <v>183235219.66391999</v>
      </c>
      <c r="T84" s="17">
        <f t="shared" si="32"/>
        <v>183235219.66391999</v>
      </c>
      <c r="U84" s="17">
        <f t="shared" si="32"/>
        <v>183235219.66391999</v>
      </c>
      <c r="V84" s="17">
        <f t="shared" si="32"/>
        <v>183737233.96436909</v>
      </c>
      <c r="W84" s="17">
        <f t="shared" si="32"/>
        <v>183235219.66391999</v>
      </c>
      <c r="X84" s="17">
        <f t="shared" si="32"/>
        <v>183235219.66391999</v>
      </c>
      <c r="Y84" s="17">
        <f t="shared" si="32"/>
        <v>183235219.66391999</v>
      </c>
      <c r="Z84" s="17">
        <f t="shared" si="32"/>
        <v>183737233.96436909</v>
      </c>
      <c r="AA84" s="17">
        <f t="shared" si="32"/>
        <v>183235219.66391999</v>
      </c>
      <c r="AB84" s="17">
        <f t="shared" si="32"/>
        <v>183235219.66391999</v>
      </c>
      <c r="AC84" s="6" t="s">
        <v>3</v>
      </c>
    </row>
    <row r="85" spans="2:29" s="6" customFormat="1" ht="13">
      <c r="C85" s="14"/>
      <c r="D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 t="s">
        <v>3</v>
      </c>
    </row>
    <row r="86" spans="2:29" s="6" customFormat="1" ht="13">
      <c r="B86" s="27" t="s">
        <v>60</v>
      </c>
      <c r="C86" s="14"/>
      <c r="D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6" t="s">
        <v>3</v>
      </c>
    </row>
    <row r="87" spans="2:29" s="6" customFormat="1" ht="13">
      <c r="B87" s="6" t="s">
        <v>28</v>
      </c>
      <c r="C87" s="14" t="s">
        <v>7</v>
      </c>
      <c r="D87" s="14" t="s">
        <v>29</v>
      </c>
      <c r="E87" s="25">
        <f>'Input Sheet Only'!E87</f>
        <v>9.6660000000000004</v>
      </c>
      <c r="I87" s="15">
        <f t="shared" ref="I87:AB87" si="33">$E87</f>
        <v>9.6660000000000004</v>
      </c>
      <c r="J87" s="16">
        <f t="shared" si="33"/>
        <v>9.6660000000000004</v>
      </c>
      <c r="K87" s="16">
        <f t="shared" si="33"/>
        <v>9.6660000000000004</v>
      </c>
      <c r="L87" s="16">
        <f t="shared" si="33"/>
        <v>9.6660000000000004</v>
      </c>
      <c r="M87" s="16">
        <f t="shared" si="33"/>
        <v>9.6660000000000004</v>
      </c>
      <c r="N87" s="16">
        <f t="shared" si="33"/>
        <v>9.6660000000000004</v>
      </c>
      <c r="O87" s="16">
        <f t="shared" si="33"/>
        <v>9.6660000000000004</v>
      </c>
      <c r="P87" s="16">
        <f t="shared" si="33"/>
        <v>9.6660000000000004</v>
      </c>
      <c r="Q87" s="16">
        <f t="shared" si="33"/>
        <v>9.6660000000000004</v>
      </c>
      <c r="R87" s="16">
        <f t="shared" si="33"/>
        <v>9.6660000000000004</v>
      </c>
      <c r="S87" s="16">
        <f t="shared" si="33"/>
        <v>9.6660000000000004</v>
      </c>
      <c r="T87" s="16">
        <f t="shared" si="33"/>
        <v>9.6660000000000004</v>
      </c>
      <c r="U87" s="16">
        <f t="shared" si="33"/>
        <v>9.6660000000000004</v>
      </c>
      <c r="V87" s="16">
        <f t="shared" si="33"/>
        <v>9.6660000000000004</v>
      </c>
      <c r="W87" s="16">
        <f t="shared" si="33"/>
        <v>9.6660000000000004</v>
      </c>
      <c r="X87" s="16">
        <f t="shared" si="33"/>
        <v>9.6660000000000004</v>
      </c>
      <c r="Y87" s="16">
        <f t="shared" si="33"/>
        <v>9.6660000000000004</v>
      </c>
      <c r="Z87" s="16">
        <f t="shared" si="33"/>
        <v>9.6660000000000004</v>
      </c>
      <c r="AA87" s="16">
        <f t="shared" si="33"/>
        <v>9.6660000000000004</v>
      </c>
      <c r="AB87" s="16">
        <f t="shared" si="33"/>
        <v>9.6660000000000004</v>
      </c>
      <c r="AC87" s="6" t="s">
        <v>3</v>
      </c>
    </row>
    <row r="88" spans="2:29" s="6" customFormat="1" ht="13">
      <c r="B88" s="6" t="s">
        <v>60</v>
      </c>
      <c r="C88" s="14"/>
      <c r="D88" s="14" t="s">
        <v>30</v>
      </c>
      <c r="E88" s="50">
        <v>0.1242</v>
      </c>
      <c r="I88" s="26">
        <f t="shared" ref="I88:AB88" si="34">$E88*I$79</f>
        <v>0</v>
      </c>
      <c r="J88" s="26">
        <f t="shared" si="34"/>
        <v>0</v>
      </c>
      <c r="K88" s="26">
        <f t="shared" si="34"/>
        <v>0</v>
      </c>
      <c r="L88" s="26">
        <f t="shared" si="34"/>
        <v>0</v>
      </c>
      <c r="M88" s="26">
        <f t="shared" si="34"/>
        <v>0</v>
      </c>
      <c r="N88" s="26">
        <f t="shared" si="34"/>
        <v>2302612.6714520548</v>
      </c>
      <c r="O88" s="26">
        <f t="shared" si="34"/>
        <v>2296321.38</v>
      </c>
      <c r="P88" s="26">
        <f t="shared" si="34"/>
        <v>2296321.38</v>
      </c>
      <c r="Q88" s="26">
        <f t="shared" si="34"/>
        <v>2296321.38</v>
      </c>
      <c r="R88" s="26">
        <f t="shared" si="34"/>
        <v>2302612.6714520548</v>
      </c>
      <c r="S88" s="26">
        <f t="shared" si="34"/>
        <v>2296321.38</v>
      </c>
      <c r="T88" s="26">
        <f t="shared" si="34"/>
        <v>2296321.38</v>
      </c>
      <c r="U88" s="26">
        <f t="shared" si="34"/>
        <v>2296321.38</v>
      </c>
      <c r="V88" s="26">
        <f t="shared" si="34"/>
        <v>2302612.6714520548</v>
      </c>
      <c r="W88" s="26">
        <f t="shared" si="34"/>
        <v>2296321.38</v>
      </c>
      <c r="X88" s="26">
        <f t="shared" si="34"/>
        <v>2296321.38</v>
      </c>
      <c r="Y88" s="26">
        <f t="shared" si="34"/>
        <v>2296321.38</v>
      </c>
      <c r="Z88" s="26">
        <f t="shared" si="34"/>
        <v>2302612.6714520548</v>
      </c>
      <c r="AA88" s="26">
        <f t="shared" si="34"/>
        <v>2296321.38</v>
      </c>
      <c r="AB88" s="26">
        <f t="shared" si="34"/>
        <v>2296321.38</v>
      </c>
      <c r="AC88" s="6" t="s">
        <v>3</v>
      </c>
    </row>
    <row r="89" spans="2:29" s="6" customFormat="1" ht="13">
      <c r="B89" s="6" t="s">
        <v>61</v>
      </c>
      <c r="C89" s="14"/>
      <c r="D89" s="14" t="s">
        <v>10</v>
      </c>
      <c r="I89" s="17">
        <f>I87*I88</f>
        <v>0</v>
      </c>
      <c r="J89" s="17">
        <f t="shared" ref="J89:AB89" si="35">J87*J88</f>
        <v>0</v>
      </c>
      <c r="K89" s="17">
        <f t="shared" si="35"/>
        <v>0</v>
      </c>
      <c r="L89" s="17">
        <f t="shared" si="35"/>
        <v>0</v>
      </c>
      <c r="M89" s="17">
        <f t="shared" si="35"/>
        <v>0</v>
      </c>
      <c r="N89" s="17">
        <f t="shared" si="35"/>
        <v>22257054.082255561</v>
      </c>
      <c r="O89" s="17">
        <f t="shared" si="35"/>
        <v>22196242.459079999</v>
      </c>
      <c r="P89" s="17">
        <f t="shared" si="35"/>
        <v>22196242.459079999</v>
      </c>
      <c r="Q89" s="17">
        <f t="shared" si="35"/>
        <v>22196242.459079999</v>
      </c>
      <c r="R89" s="17">
        <f t="shared" si="35"/>
        <v>22257054.082255561</v>
      </c>
      <c r="S89" s="17">
        <f t="shared" si="35"/>
        <v>22196242.459079999</v>
      </c>
      <c r="T89" s="17">
        <f t="shared" si="35"/>
        <v>22196242.459079999</v>
      </c>
      <c r="U89" s="17">
        <f t="shared" si="35"/>
        <v>22196242.459079999</v>
      </c>
      <c r="V89" s="17">
        <f t="shared" si="35"/>
        <v>22257054.082255561</v>
      </c>
      <c r="W89" s="17">
        <f t="shared" si="35"/>
        <v>22196242.459079999</v>
      </c>
      <c r="X89" s="17">
        <f t="shared" si="35"/>
        <v>22196242.459079999</v>
      </c>
      <c r="Y89" s="17">
        <f t="shared" si="35"/>
        <v>22196242.459079999</v>
      </c>
      <c r="Z89" s="17">
        <f t="shared" si="35"/>
        <v>22257054.082255561</v>
      </c>
      <c r="AA89" s="17">
        <f t="shared" si="35"/>
        <v>22196242.459079999</v>
      </c>
      <c r="AB89" s="17">
        <f t="shared" si="35"/>
        <v>22196242.459079999</v>
      </c>
      <c r="AC89" s="6" t="s">
        <v>3</v>
      </c>
    </row>
    <row r="90" spans="2:29" ht="13">
      <c r="AC90" s="6" t="s">
        <v>3</v>
      </c>
    </row>
    <row r="91" spans="2:29" s="6" customFormat="1" ht="13">
      <c r="B91" s="6" t="s">
        <v>62</v>
      </c>
      <c r="C91" s="14"/>
      <c r="D91" s="14" t="s">
        <v>10</v>
      </c>
      <c r="F91" s="20">
        <f>SUM(I91:AB91)</f>
        <v>3083723235.5394988</v>
      </c>
      <c r="I91" s="18">
        <f>I84+I89</f>
        <v>0</v>
      </c>
      <c r="J91" s="18">
        <f t="shared" ref="J91:AB91" si="36">J84+J89</f>
        <v>0</v>
      </c>
      <c r="K91" s="18">
        <f t="shared" si="36"/>
        <v>0</v>
      </c>
      <c r="L91" s="18">
        <f t="shared" si="36"/>
        <v>0</v>
      </c>
      <c r="M91" s="18">
        <f t="shared" si="36"/>
        <v>0</v>
      </c>
      <c r="N91" s="18">
        <f t="shared" si="36"/>
        <v>205994288.04662466</v>
      </c>
      <c r="O91" s="18">
        <f t="shared" si="36"/>
        <v>205431462.123</v>
      </c>
      <c r="P91" s="18">
        <f t="shared" si="36"/>
        <v>205431462.123</v>
      </c>
      <c r="Q91" s="18">
        <f t="shared" si="36"/>
        <v>205431462.123</v>
      </c>
      <c r="R91" s="18">
        <f t="shared" si="36"/>
        <v>205994288.04662466</v>
      </c>
      <c r="S91" s="18">
        <f t="shared" si="36"/>
        <v>205431462.123</v>
      </c>
      <c r="T91" s="18">
        <f t="shared" si="36"/>
        <v>205431462.123</v>
      </c>
      <c r="U91" s="18">
        <f t="shared" si="36"/>
        <v>205431462.123</v>
      </c>
      <c r="V91" s="18">
        <f t="shared" si="36"/>
        <v>205994288.04662466</v>
      </c>
      <c r="W91" s="18">
        <f t="shared" si="36"/>
        <v>205431462.123</v>
      </c>
      <c r="X91" s="18">
        <f t="shared" si="36"/>
        <v>205431462.123</v>
      </c>
      <c r="Y91" s="18">
        <f t="shared" si="36"/>
        <v>205431462.123</v>
      </c>
      <c r="Z91" s="18">
        <f t="shared" si="36"/>
        <v>205994288.04662466</v>
      </c>
      <c r="AA91" s="18">
        <f t="shared" si="36"/>
        <v>205431462.123</v>
      </c>
      <c r="AB91" s="18">
        <f t="shared" si="36"/>
        <v>205431462.123</v>
      </c>
      <c r="AC91" s="6" t="s">
        <v>3</v>
      </c>
    </row>
    <row r="92" spans="2:29" s="6" customFormat="1" ht="13">
      <c r="B92" s="6" t="s">
        <v>11</v>
      </c>
      <c r="C92" s="14"/>
      <c r="D92" s="14" t="s">
        <v>63</v>
      </c>
      <c r="F92" s="20">
        <f>SUM(I92:AB92)</f>
        <v>6170830348.0213051</v>
      </c>
      <c r="I92" s="17">
        <f>I91*I$10</f>
        <v>0</v>
      </c>
      <c r="J92" s="17">
        <f t="shared" ref="J92:AB92" si="37">J91*J$10</f>
        <v>0</v>
      </c>
      <c r="K92" s="17">
        <f t="shared" si="37"/>
        <v>0</v>
      </c>
      <c r="L92" s="17">
        <f t="shared" si="37"/>
        <v>0</v>
      </c>
      <c r="M92" s="17">
        <f t="shared" si="37"/>
        <v>0</v>
      </c>
      <c r="N92" s="17">
        <f t="shared" si="37"/>
        <v>271787897.88508964</v>
      </c>
      <c r="O92" s="17">
        <f t="shared" si="37"/>
        <v>286494890.55616665</v>
      </c>
      <c r="P92" s="17">
        <f t="shared" si="37"/>
        <v>302825099.31786811</v>
      </c>
      <c r="Q92" s="17">
        <f t="shared" si="37"/>
        <v>320086129.97898656</v>
      </c>
      <c r="R92" s="17">
        <f t="shared" si="37"/>
        <v>339257973.74227589</v>
      </c>
      <c r="S92" s="17">
        <f t="shared" si="37"/>
        <v>357615908.63289273</v>
      </c>
      <c r="T92" s="17">
        <f t="shared" si="37"/>
        <v>378000015.42496759</v>
      </c>
      <c r="U92" s="17">
        <f t="shared" si="37"/>
        <v>399546016.30419075</v>
      </c>
      <c r="V92" s="17">
        <f t="shared" si="37"/>
        <v>423477180.71088171</v>
      </c>
      <c r="W92" s="17">
        <f t="shared" si="37"/>
        <v>446392387.16984075</v>
      </c>
      <c r="X92" s="17">
        <f t="shared" si="37"/>
        <v>471836753.23852164</v>
      </c>
      <c r="Y92" s="17">
        <f t="shared" si="37"/>
        <v>498731448.17311728</v>
      </c>
      <c r="Z92" s="17">
        <f t="shared" si="37"/>
        <v>528603412.33739316</v>
      </c>
      <c r="AA92" s="17">
        <f t="shared" si="37"/>
        <v>557207211.73996711</v>
      </c>
      <c r="AB92" s="17">
        <f t="shared" si="37"/>
        <v>588968022.80914521</v>
      </c>
      <c r="AC92" s="6" t="s">
        <v>3</v>
      </c>
    </row>
    <row r="93" spans="2:29" s="6" customFormat="1" ht="13">
      <c r="C93" s="14"/>
      <c r="AC93" s="6" t="s">
        <v>3</v>
      </c>
    </row>
    <row r="94" spans="2:29" s="6" customFormat="1" ht="13">
      <c r="B94" s="12" t="s">
        <v>21</v>
      </c>
      <c r="C94" s="2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6" t="s">
        <v>3</v>
      </c>
    </row>
    <row r="95" spans="2:29" s="76" customFormat="1" ht="13">
      <c r="B95" s="6" t="s">
        <v>74</v>
      </c>
      <c r="C95" s="77" t="s">
        <v>15</v>
      </c>
      <c r="D95" s="76" t="s">
        <v>10</v>
      </c>
      <c r="F95" s="78">
        <f>SUM(I95:AB95)</f>
        <v>6170830348.0213051</v>
      </c>
      <c r="I95" s="76">
        <f t="shared" ref="I95:AB95" si="38">I92</f>
        <v>0</v>
      </c>
      <c r="J95" s="76">
        <f t="shared" si="38"/>
        <v>0</v>
      </c>
      <c r="K95" s="76">
        <f t="shared" si="38"/>
        <v>0</v>
      </c>
      <c r="L95" s="76">
        <f t="shared" si="38"/>
        <v>0</v>
      </c>
      <c r="M95" s="76">
        <f t="shared" si="38"/>
        <v>0</v>
      </c>
      <c r="N95" s="76">
        <f t="shared" si="38"/>
        <v>271787897.88508964</v>
      </c>
      <c r="O95" s="76">
        <f t="shared" si="38"/>
        <v>286494890.55616665</v>
      </c>
      <c r="P95" s="76">
        <f t="shared" si="38"/>
        <v>302825099.31786811</v>
      </c>
      <c r="Q95" s="76">
        <f t="shared" si="38"/>
        <v>320086129.97898656</v>
      </c>
      <c r="R95" s="76">
        <f t="shared" si="38"/>
        <v>339257973.74227589</v>
      </c>
      <c r="S95" s="76">
        <f t="shared" si="38"/>
        <v>357615908.63289273</v>
      </c>
      <c r="T95" s="76">
        <f t="shared" si="38"/>
        <v>378000015.42496759</v>
      </c>
      <c r="U95" s="76">
        <f t="shared" si="38"/>
        <v>399546016.30419075</v>
      </c>
      <c r="V95" s="76">
        <f t="shared" si="38"/>
        <v>423477180.71088171</v>
      </c>
      <c r="W95" s="76">
        <f t="shared" si="38"/>
        <v>446392387.16984075</v>
      </c>
      <c r="X95" s="76">
        <f t="shared" si="38"/>
        <v>471836753.23852164</v>
      </c>
      <c r="Y95" s="76">
        <f t="shared" si="38"/>
        <v>498731448.17311728</v>
      </c>
      <c r="Z95" s="76">
        <f t="shared" si="38"/>
        <v>528603412.33739316</v>
      </c>
      <c r="AA95" s="76">
        <f t="shared" si="38"/>
        <v>557207211.73996711</v>
      </c>
      <c r="AB95" s="76">
        <f t="shared" si="38"/>
        <v>588968022.80914521</v>
      </c>
      <c r="AC95" s="76" t="s">
        <v>3</v>
      </c>
    </row>
    <row r="96" spans="2:29" s="6" customFormat="1" ht="13">
      <c r="B96" s="6" t="s">
        <v>13</v>
      </c>
      <c r="C96" s="14" t="s">
        <v>15</v>
      </c>
      <c r="E96" s="18"/>
      <c r="F96" s="20">
        <f>SUM(I96:AB96)</f>
        <v>-2557752000</v>
      </c>
      <c r="I96" s="18">
        <f t="shared" ref="I96:AB96" si="39">-I28</f>
        <v>-107600000</v>
      </c>
      <c r="J96" s="18">
        <f t="shared" si="39"/>
        <v>-500000000</v>
      </c>
      <c r="K96" s="18">
        <f t="shared" si="39"/>
        <v>-716620506</v>
      </c>
      <c r="L96" s="18">
        <f t="shared" si="39"/>
        <v>-662826184</v>
      </c>
      <c r="M96" s="18">
        <f t="shared" si="39"/>
        <v>-520553310</v>
      </c>
      <c r="N96" s="18">
        <f t="shared" si="39"/>
        <v>0</v>
      </c>
      <c r="O96" s="18">
        <f t="shared" si="39"/>
        <v>0</v>
      </c>
      <c r="P96" s="18">
        <f t="shared" si="39"/>
        <v>0</v>
      </c>
      <c r="Q96" s="18">
        <f t="shared" si="39"/>
        <v>0</v>
      </c>
      <c r="R96" s="18">
        <f t="shared" si="39"/>
        <v>0</v>
      </c>
      <c r="S96" s="18">
        <f t="shared" si="39"/>
        <v>0</v>
      </c>
      <c r="T96" s="18">
        <f t="shared" si="39"/>
        <v>0</v>
      </c>
      <c r="U96" s="18">
        <f t="shared" si="39"/>
        <v>0</v>
      </c>
      <c r="V96" s="18">
        <f t="shared" si="39"/>
        <v>0</v>
      </c>
      <c r="W96" s="18">
        <f t="shared" si="39"/>
        <v>-50152000</v>
      </c>
      <c r="X96" s="18">
        <f t="shared" si="39"/>
        <v>0</v>
      </c>
      <c r="Y96" s="18">
        <f t="shared" si="39"/>
        <v>0</v>
      </c>
      <c r="Z96" s="18">
        <f t="shared" si="39"/>
        <v>0</v>
      </c>
      <c r="AA96" s="18">
        <f t="shared" si="39"/>
        <v>0</v>
      </c>
      <c r="AB96" s="18">
        <f t="shared" si="39"/>
        <v>0</v>
      </c>
      <c r="AC96" s="6" t="s">
        <v>3</v>
      </c>
    </row>
    <row r="97" spans="2:29" s="6" customFormat="1" ht="13">
      <c r="B97" s="6" t="s">
        <v>12</v>
      </c>
      <c r="C97" s="14" t="s">
        <v>15</v>
      </c>
      <c r="E97" s="18"/>
      <c r="F97" s="20">
        <f>SUM(I97:AB97)</f>
        <v>-4514061610.1105328</v>
      </c>
      <c r="I97" s="18">
        <f t="shared" ref="I97:AB97" si="40">-I36</f>
        <v>0</v>
      </c>
      <c r="J97" s="18">
        <f t="shared" si="40"/>
        <v>0</v>
      </c>
      <c r="K97" s="18">
        <f t="shared" si="40"/>
        <v>0</v>
      </c>
      <c r="L97" s="18">
        <f t="shared" si="40"/>
        <v>0</v>
      </c>
      <c r="M97" s="18">
        <f t="shared" si="40"/>
        <v>0</v>
      </c>
      <c r="N97" s="18">
        <f t="shared" si="40"/>
        <v>-66170313.672230788</v>
      </c>
      <c r="O97" s="18">
        <f t="shared" si="40"/>
        <v>-69942021.551547945</v>
      </c>
      <c r="P97" s="18">
        <f t="shared" si="40"/>
        <v>-73928716.779986173</v>
      </c>
      <c r="Q97" s="18">
        <f t="shared" si="40"/>
        <v>-205185807.8497099</v>
      </c>
      <c r="R97" s="18">
        <f t="shared" si="40"/>
        <v>-224147810.8652792</v>
      </c>
      <c r="S97" s="18">
        <f t="shared" si="40"/>
        <v>-245452543.84836045</v>
      </c>
      <c r="T97" s="18">
        <f t="shared" si="40"/>
        <v>-268971582.16847038</v>
      </c>
      <c r="U97" s="18">
        <f t="shared" si="40"/>
        <v>-295489224.26395434</v>
      </c>
      <c r="V97" s="18">
        <f t="shared" si="40"/>
        <v>-323654025.69554353</v>
      </c>
      <c r="W97" s="18">
        <f t="shared" si="40"/>
        <v>-355390401.34156865</v>
      </c>
      <c r="X97" s="18">
        <f t="shared" si="40"/>
        <v>-390493766.38858777</v>
      </c>
      <c r="Y97" s="18">
        <f t="shared" si="40"/>
        <v>-430181409.19976491</v>
      </c>
      <c r="Z97" s="18">
        <f t="shared" si="40"/>
        <v>-472342611.96284193</v>
      </c>
      <c r="AA97" s="18">
        <f t="shared" si="40"/>
        <v>-519970541.41477668</v>
      </c>
      <c r="AB97" s="18">
        <f t="shared" si="40"/>
        <v>-572740833.10790968</v>
      </c>
      <c r="AC97" s="6" t="s">
        <v>3</v>
      </c>
    </row>
    <row r="98" spans="2:29" s="6" customFormat="1" ht="13">
      <c r="B98" s="6" t="s">
        <v>26</v>
      </c>
      <c r="C98" s="14" t="s">
        <v>15</v>
      </c>
      <c r="E98" s="18"/>
      <c r="F98" s="20">
        <f>SUM(I98:AB98)</f>
        <v>0</v>
      </c>
      <c r="I98" s="18">
        <f t="shared" ref="I98:AB98" si="41">I70</f>
        <v>0</v>
      </c>
      <c r="J98" s="18">
        <f t="shared" si="41"/>
        <v>0</v>
      </c>
      <c r="K98" s="18">
        <f t="shared" si="41"/>
        <v>0</v>
      </c>
      <c r="L98" s="18">
        <f t="shared" si="41"/>
        <v>0</v>
      </c>
      <c r="M98" s="18">
        <f t="shared" si="41"/>
        <v>0</v>
      </c>
      <c r="N98" s="18">
        <f t="shared" si="41"/>
        <v>0</v>
      </c>
      <c r="O98" s="18">
        <f t="shared" si="41"/>
        <v>0</v>
      </c>
      <c r="P98" s="18">
        <f t="shared" si="41"/>
        <v>0</v>
      </c>
      <c r="Q98" s="18">
        <f t="shared" si="41"/>
        <v>0</v>
      </c>
      <c r="R98" s="18">
        <f t="shared" si="41"/>
        <v>0</v>
      </c>
      <c r="S98" s="18">
        <f t="shared" si="41"/>
        <v>0</v>
      </c>
      <c r="T98" s="18">
        <f t="shared" si="41"/>
        <v>0</v>
      </c>
      <c r="U98" s="18">
        <f t="shared" si="41"/>
        <v>0</v>
      </c>
      <c r="V98" s="18">
        <f t="shared" si="41"/>
        <v>0</v>
      </c>
      <c r="W98" s="18">
        <f t="shared" si="41"/>
        <v>0</v>
      </c>
      <c r="X98" s="18">
        <f t="shared" si="41"/>
        <v>0</v>
      </c>
      <c r="Y98" s="18">
        <f t="shared" si="41"/>
        <v>0</v>
      </c>
      <c r="Z98" s="18">
        <f t="shared" si="41"/>
        <v>0</v>
      </c>
      <c r="AA98" s="18">
        <f t="shared" si="41"/>
        <v>0</v>
      </c>
      <c r="AB98" s="18">
        <f t="shared" si="41"/>
        <v>0</v>
      </c>
      <c r="AC98" s="6" t="s">
        <v>3</v>
      </c>
    </row>
    <row r="99" spans="2:29" s="6" customFormat="1" ht="13">
      <c r="B99" s="6" t="s">
        <v>75</v>
      </c>
      <c r="C99" s="14" t="s">
        <v>15</v>
      </c>
      <c r="E99" s="18"/>
      <c r="F99" s="20">
        <f>SUM(I99:AB99)</f>
        <v>-900983262.08922756</v>
      </c>
      <c r="I99" s="19">
        <f>SUM(I95:I98)</f>
        <v>-107600000</v>
      </c>
      <c r="J99" s="19">
        <f t="shared" ref="J99:AB99" si="42">SUM(J95:J98)</f>
        <v>-500000000</v>
      </c>
      <c r="K99" s="19">
        <f t="shared" si="42"/>
        <v>-716620506</v>
      </c>
      <c r="L99" s="19">
        <f t="shared" si="42"/>
        <v>-662826184</v>
      </c>
      <c r="M99" s="19">
        <f t="shared" si="42"/>
        <v>-520553310</v>
      </c>
      <c r="N99" s="19">
        <f t="shared" si="42"/>
        <v>205617584.21285886</v>
      </c>
      <c r="O99" s="19">
        <f t="shared" si="42"/>
        <v>216552869.0046187</v>
      </c>
      <c r="P99" s="19">
        <f t="shared" si="42"/>
        <v>228896382.53788194</v>
      </c>
      <c r="Q99" s="19">
        <f t="shared" si="42"/>
        <v>114900322.12927666</v>
      </c>
      <c r="R99" s="19">
        <f t="shared" si="42"/>
        <v>115110162.8769967</v>
      </c>
      <c r="S99" s="19">
        <f t="shared" si="42"/>
        <v>112163364.78453228</v>
      </c>
      <c r="T99" s="19">
        <f t="shared" si="42"/>
        <v>109028433.2564972</v>
      </c>
      <c r="U99" s="19">
        <f t="shared" si="42"/>
        <v>104056792.04023641</v>
      </c>
      <c r="V99" s="19">
        <f t="shared" si="42"/>
        <v>99823155.015338182</v>
      </c>
      <c r="W99" s="19">
        <f t="shared" si="42"/>
        <v>40849985.828272104</v>
      </c>
      <c r="X99" s="19">
        <f t="shared" si="42"/>
        <v>81342986.849933863</v>
      </c>
      <c r="Y99" s="19">
        <f t="shared" si="42"/>
        <v>68550038.973352373</v>
      </c>
      <c r="Z99" s="19">
        <f t="shared" si="42"/>
        <v>56260800.374551237</v>
      </c>
      <c r="AA99" s="19">
        <f t="shared" si="42"/>
        <v>37236670.325190425</v>
      </c>
      <c r="AB99" s="19">
        <f t="shared" si="42"/>
        <v>16227189.701235533</v>
      </c>
      <c r="AC99" s="6" t="s">
        <v>3</v>
      </c>
    </row>
    <row r="100" spans="2:29" s="27" customFormat="1" ht="13">
      <c r="C100" s="14"/>
      <c r="E100" s="52"/>
      <c r="F100" s="20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6"/>
    </row>
    <row r="101" spans="2:29" s="6" customFormat="1" ht="13">
      <c r="B101" s="6" t="s">
        <v>71</v>
      </c>
      <c r="C101" s="14" t="s">
        <v>15</v>
      </c>
      <c r="D101" s="14" t="s">
        <v>10</v>
      </c>
      <c r="F101" s="20">
        <f>SUM(I101:AB101)</f>
        <v>0</v>
      </c>
      <c r="I101" s="18">
        <f t="shared" ref="I101:AB101" si="43">I58</f>
        <v>0</v>
      </c>
      <c r="J101" s="18">
        <f t="shared" si="43"/>
        <v>0</v>
      </c>
      <c r="K101" s="18">
        <f t="shared" si="43"/>
        <v>0</v>
      </c>
      <c r="L101" s="18">
        <f t="shared" si="43"/>
        <v>0</v>
      </c>
      <c r="M101" s="18">
        <f t="shared" si="43"/>
        <v>0</v>
      </c>
      <c r="N101" s="18">
        <f t="shared" si="43"/>
        <v>0</v>
      </c>
      <c r="O101" s="18">
        <f t="shared" si="43"/>
        <v>0</v>
      </c>
      <c r="P101" s="18">
        <f t="shared" si="43"/>
        <v>0</v>
      </c>
      <c r="Q101" s="18">
        <f t="shared" si="43"/>
        <v>0</v>
      </c>
      <c r="R101" s="18">
        <f t="shared" si="43"/>
        <v>0</v>
      </c>
      <c r="S101" s="18">
        <f t="shared" si="43"/>
        <v>0</v>
      </c>
      <c r="T101" s="18">
        <f t="shared" si="43"/>
        <v>0</v>
      </c>
      <c r="U101" s="18">
        <f t="shared" si="43"/>
        <v>0</v>
      </c>
      <c r="V101" s="18">
        <f t="shared" si="43"/>
        <v>0</v>
      </c>
      <c r="W101" s="18">
        <f t="shared" si="43"/>
        <v>0</v>
      </c>
      <c r="X101" s="18">
        <f t="shared" si="43"/>
        <v>0</v>
      </c>
      <c r="Y101" s="18">
        <f t="shared" si="43"/>
        <v>0</v>
      </c>
      <c r="Z101" s="18">
        <f t="shared" si="43"/>
        <v>0</v>
      </c>
      <c r="AA101" s="18">
        <f t="shared" si="43"/>
        <v>0</v>
      </c>
      <c r="AB101" s="18">
        <f t="shared" si="43"/>
        <v>0</v>
      </c>
      <c r="AC101" s="6" t="s">
        <v>3</v>
      </c>
    </row>
    <row r="102" spans="2:29" s="6" customFormat="1" ht="13">
      <c r="B102" s="6" t="s">
        <v>72</v>
      </c>
      <c r="C102" s="14" t="s">
        <v>15</v>
      </c>
      <c r="D102" s="14" t="s">
        <v>10</v>
      </c>
      <c r="F102" s="20">
        <f>SUM(I102:AB102)</f>
        <v>1245792037</v>
      </c>
      <c r="I102" s="18">
        <f t="shared" ref="I102:AB102" si="44">I50</f>
        <v>45792037</v>
      </c>
      <c r="J102" s="18">
        <f t="shared" si="44"/>
        <v>250000000</v>
      </c>
      <c r="K102" s="18">
        <f t="shared" si="44"/>
        <v>358310253</v>
      </c>
      <c r="L102" s="18">
        <f t="shared" si="44"/>
        <v>331413092</v>
      </c>
      <c r="M102" s="18">
        <f t="shared" si="44"/>
        <v>260276655</v>
      </c>
      <c r="N102" s="18">
        <f t="shared" si="44"/>
        <v>0</v>
      </c>
      <c r="O102" s="18">
        <f t="shared" si="44"/>
        <v>0</v>
      </c>
      <c r="P102" s="18">
        <f t="shared" si="44"/>
        <v>0</v>
      </c>
      <c r="Q102" s="18">
        <f t="shared" si="44"/>
        <v>0</v>
      </c>
      <c r="R102" s="18">
        <f t="shared" si="44"/>
        <v>0</v>
      </c>
      <c r="S102" s="18">
        <f t="shared" si="44"/>
        <v>0</v>
      </c>
      <c r="T102" s="18">
        <f t="shared" si="44"/>
        <v>0</v>
      </c>
      <c r="U102" s="18">
        <f t="shared" si="44"/>
        <v>0</v>
      </c>
      <c r="V102" s="18">
        <f t="shared" si="44"/>
        <v>0</v>
      </c>
      <c r="W102" s="18">
        <f t="shared" si="44"/>
        <v>0</v>
      </c>
      <c r="X102" s="18">
        <f t="shared" si="44"/>
        <v>0</v>
      </c>
      <c r="Y102" s="18">
        <f t="shared" si="44"/>
        <v>0</v>
      </c>
      <c r="Z102" s="18">
        <f t="shared" si="44"/>
        <v>0</v>
      </c>
      <c r="AA102" s="18">
        <f t="shared" si="44"/>
        <v>0</v>
      </c>
      <c r="AB102" s="18">
        <f t="shared" si="44"/>
        <v>0</v>
      </c>
      <c r="AC102" s="6" t="s">
        <v>3</v>
      </c>
    </row>
    <row r="103" spans="2:29" s="6" customFormat="1" ht="13">
      <c r="B103" s="6" t="s">
        <v>79</v>
      </c>
      <c r="C103" s="14" t="s">
        <v>15</v>
      </c>
      <c r="E103" s="18"/>
      <c r="F103" s="20">
        <f>SUM(I103:AB103)</f>
        <v>344808774.91077244</v>
      </c>
      <c r="I103" s="19">
        <f>SUM(I99:I102)</f>
        <v>-61807963</v>
      </c>
      <c r="J103" s="19">
        <f t="shared" ref="J103:AB103" si="45">SUM(J99:J102)</f>
        <v>-250000000</v>
      </c>
      <c r="K103" s="19">
        <f t="shared" si="45"/>
        <v>-358310253</v>
      </c>
      <c r="L103" s="19">
        <f t="shared" si="45"/>
        <v>-331413092</v>
      </c>
      <c r="M103" s="19">
        <f t="shared" si="45"/>
        <v>-260276655</v>
      </c>
      <c r="N103" s="19">
        <f t="shared" si="45"/>
        <v>205617584.21285886</v>
      </c>
      <c r="O103" s="19">
        <f t="shared" si="45"/>
        <v>216552869.0046187</v>
      </c>
      <c r="P103" s="19">
        <f t="shared" si="45"/>
        <v>228896382.53788194</v>
      </c>
      <c r="Q103" s="19">
        <f t="shared" si="45"/>
        <v>114900322.12927666</v>
      </c>
      <c r="R103" s="19">
        <f t="shared" si="45"/>
        <v>115110162.8769967</v>
      </c>
      <c r="S103" s="19">
        <f t="shared" si="45"/>
        <v>112163364.78453228</v>
      </c>
      <c r="T103" s="19">
        <f t="shared" si="45"/>
        <v>109028433.2564972</v>
      </c>
      <c r="U103" s="19">
        <f t="shared" si="45"/>
        <v>104056792.04023641</v>
      </c>
      <c r="V103" s="19">
        <f t="shared" si="45"/>
        <v>99823155.015338182</v>
      </c>
      <c r="W103" s="19">
        <f t="shared" si="45"/>
        <v>40849985.828272104</v>
      </c>
      <c r="X103" s="19">
        <f t="shared" si="45"/>
        <v>81342986.849933863</v>
      </c>
      <c r="Y103" s="19">
        <f t="shared" si="45"/>
        <v>68550038.973352373</v>
      </c>
      <c r="Z103" s="19">
        <f t="shared" si="45"/>
        <v>56260800.374551237</v>
      </c>
      <c r="AA103" s="19">
        <f t="shared" si="45"/>
        <v>37236670.325190425</v>
      </c>
      <c r="AB103" s="19">
        <f t="shared" si="45"/>
        <v>16227189.701235533</v>
      </c>
      <c r="AC103" s="6" t="s">
        <v>3</v>
      </c>
    </row>
    <row r="104" spans="2:29" s="27" customFormat="1" ht="13">
      <c r="C104" s="14"/>
      <c r="E104" s="52"/>
      <c r="F104" s="20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6"/>
    </row>
    <row r="105" spans="2:29" s="6" customFormat="1" ht="13">
      <c r="B105" s="6" t="s">
        <v>82</v>
      </c>
      <c r="C105" s="14" t="s">
        <v>15</v>
      </c>
      <c r="D105" s="14" t="s">
        <v>10</v>
      </c>
      <c r="F105" s="20">
        <f>SUM(I105:AB105)</f>
        <v>1261807963</v>
      </c>
      <c r="I105" s="17">
        <f>ABS(IF(I103&gt;=0,0,SUM(I99:I102)))</f>
        <v>61807963</v>
      </c>
      <c r="J105" s="17">
        <f t="shared" ref="J105:AB105" si="46">ABS(IF(J103&gt;=0,0,SUM(J99:J102)))</f>
        <v>250000000</v>
      </c>
      <c r="K105" s="17">
        <f t="shared" si="46"/>
        <v>358310253</v>
      </c>
      <c r="L105" s="17">
        <f t="shared" si="46"/>
        <v>331413092</v>
      </c>
      <c r="M105" s="17">
        <f t="shared" si="46"/>
        <v>260276655</v>
      </c>
      <c r="N105" s="17">
        <f>ABS(IF(N103&gt;=0,0,SUM(N99:N102)))</f>
        <v>0</v>
      </c>
      <c r="O105" s="17">
        <f t="shared" si="46"/>
        <v>0</v>
      </c>
      <c r="P105" s="17">
        <f t="shared" si="46"/>
        <v>0</v>
      </c>
      <c r="Q105" s="17">
        <f t="shared" si="46"/>
        <v>0</v>
      </c>
      <c r="R105" s="17">
        <f t="shared" si="46"/>
        <v>0</v>
      </c>
      <c r="S105" s="17">
        <f t="shared" si="46"/>
        <v>0</v>
      </c>
      <c r="T105" s="17">
        <f t="shared" si="46"/>
        <v>0</v>
      </c>
      <c r="U105" s="17">
        <f t="shared" si="46"/>
        <v>0</v>
      </c>
      <c r="V105" s="17">
        <f t="shared" si="46"/>
        <v>0</v>
      </c>
      <c r="W105" s="17">
        <f t="shared" si="46"/>
        <v>0</v>
      </c>
      <c r="X105" s="17">
        <f t="shared" si="46"/>
        <v>0</v>
      </c>
      <c r="Y105" s="17">
        <f t="shared" si="46"/>
        <v>0</v>
      </c>
      <c r="Z105" s="17">
        <f t="shared" si="46"/>
        <v>0</v>
      </c>
      <c r="AA105" s="17">
        <f t="shared" si="46"/>
        <v>0</v>
      </c>
      <c r="AB105" s="17">
        <f t="shared" si="46"/>
        <v>0</v>
      </c>
      <c r="AC105" s="6" t="s">
        <v>3</v>
      </c>
    </row>
    <row r="106" spans="2:29" s="6" customFormat="1" ht="13">
      <c r="C106" s="14"/>
      <c r="I106" s="75"/>
      <c r="AC106" s="6" t="s">
        <v>3</v>
      </c>
    </row>
    <row r="107" spans="2:29" s="6" customFormat="1" ht="13">
      <c r="B107" s="6" t="s">
        <v>81</v>
      </c>
      <c r="C107" s="14" t="s">
        <v>15</v>
      </c>
      <c r="D107" s="14" t="s">
        <v>10</v>
      </c>
      <c r="F107" s="20">
        <f>SUM(I107:K107)</f>
        <v>670118216</v>
      </c>
      <c r="I107" s="17">
        <f>I105</f>
        <v>61807963</v>
      </c>
      <c r="J107" s="17">
        <f t="shared" ref="J107:K107" si="47">J105</f>
        <v>250000000</v>
      </c>
      <c r="K107" s="17">
        <f t="shared" si="47"/>
        <v>358310253</v>
      </c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6" t="s">
        <v>3</v>
      </c>
    </row>
    <row r="108" spans="2:29" s="6" customFormat="1" ht="13">
      <c r="C108" s="14"/>
      <c r="AC108" s="6" t="s">
        <v>3</v>
      </c>
    </row>
    <row r="109" spans="2:29" s="6" customFormat="1" ht="14.5">
      <c r="B109" s="21" t="s">
        <v>76</v>
      </c>
      <c r="C109" s="55"/>
      <c r="D109" s="21"/>
      <c r="E109" s="21"/>
      <c r="F109" s="59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6" t="s">
        <v>3</v>
      </c>
    </row>
    <row r="110" spans="2:29" s="6" customFormat="1" ht="13">
      <c r="C110" s="14"/>
      <c r="AC110" s="6" t="s">
        <v>3</v>
      </c>
    </row>
    <row r="111" spans="2:29" s="6" customFormat="1" ht="13">
      <c r="B111" s="12" t="s">
        <v>77</v>
      </c>
      <c r="C111" s="28"/>
      <c r="D111" s="2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6" t="s">
        <v>3</v>
      </c>
    </row>
    <row r="112" spans="2:29" s="6" customFormat="1" ht="13">
      <c r="B112" s="6" t="s">
        <v>78</v>
      </c>
      <c r="C112" s="14" t="s">
        <v>15</v>
      </c>
      <c r="D112" s="14" t="s">
        <v>10</v>
      </c>
      <c r="F112" s="20">
        <f>SUM(I112:AB112)</f>
        <v>0</v>
      </c>
      <c r="I112" s="17">
        <f>I66</f>
        <v>0</v>
      </c>
      <c r="J112" s="17">
        <f>J65</f>
        <v>0</v>
      </c>
      <c r="K112" s="17">
        <f t="shared" ref="K112:AB112" si="48">K65</f>
        <v>0</v>
      </c>
      <c r="L112" s="17">
        <f t="shared" si="48"/>
        <v>0</v>
      </c>
      <c r="M112" s="17">
        <f t="shared" si="48"/>
        <v>0</v>
      </c>
      <c r="N112" s="17">
        <f t="shared" si="48"/>
        <v>0</v>
      </c>
      <c r="O112" s="17">
        <f t="shared" si="48"/>
        <v>0</v>
      </c>
      <c r="P112" s="17">
        <f t="shared" si="48"/>
        <v>0</v>
      </c>
      <c r="Q112" s="17">
        <f t="shared" si="48"/>
        <v>0</v>
      </c>
      <c r="R112" s="17">
        <f t="shared" si="48"/>
        <v>0</v>
      </c>
      <c r="S112" s="17">
        <f t="shared" si="48"/>
        <v>0</v>
      </c>
      <c r="T112" s="17">
        <f t="shared" si="48"/>
        <v>0</v>
      </c>
      <c r="U112" s="17">
        <f t="shared" si="48"/>
        <v>0</v>
      </c>
      <c r="V112" s="17">
        <f t="shared" si="48"/>
        <v>0</v>
      </c>
      <c r="W112" s="17">
        <f t="shared" si="48"/>
        <v>0</v>
      </c>
      <c r="X112" s="17">
        <f t="shared" si="48"/>
        <v>0</v>
      </c>
      <c r="Y112" s="17">
        <f t="shared" si="48"/>
        <v>0</v>
      </c>
      <c r="Z112" s="17">
        <f t="shared" si="48"/>
        <v>0</v>
      </c>
      <c r="AA112" s="17">
        <f t="shared" si="48"/>
        <v>0</v>
      </c>
      <c r="AB112" s="17">
        <f t="shared" si="48"/>
        <v>0</v>
      </c>
      <c r="AC112" s="6" t="s">
        <v>3</v>
      </c>
    </row>
    <row r="113" spans="2:29" s="6" customFormat="1" ht="13">
      <c r="C113" s="14"/>
      <c r="AC113" s="6" t="s">
        <v>3</v>
      </c>
    </row>
    <row r="114" spans="2:29" s="6" customFormat="1" ht="13">
      <c r="B114" s="12" t="s">
        <v>22</v>
      </c>
      <c r="C114" s="28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6" t="s">
        <v>3</v>
      </c>
    </row>
    <row r="115" spans="2:29" ht="13">
      <c r="AC115" s="6"/>
    </row>
    <row r="116" spans="2:29" hidden="1"/>
    <row r="117" spans="2:29" hidden="1"/>
    <row r="118" spans="2:29" hidden="1"/>
    <row r="119" spans="2:29" hidden="1"/>
    <row r="120" spans="2:29"/>
    <row r="121" spans="2:29"/>
    <row r="122" spans="2:29"/>
    <row r="123" spans="2:29"/>
  </sheetData>
  <conditionalFormatting sqref="I27:AB27">
    <cfRule type="cellIs" priority="2" operator="greaterThan">
      <formula>0</formula>
    </cfRule>
  </conditionalFormatting>
  <conditionalFormatting sqref="W27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77:AB7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Y123"/>
  <sheetViews>
    <sheetView showGridLines="0" view="pageBreakPreview" zoomScale="85" zoomScaleNormal="85" zoomScaleSheetLayoutView="85" workbookViewId="0">
      <selection activeCell="A24" sqref="A24:XFD27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3.26953125" style="1" bestFit="1" customWidth="1"/>
    <col min="4" max="4" width="6.1796875" style="1" bestFit="1" customWidth="1"/>
    <col min="5" max="5" width="11.81640625" style="1" bestFit="1" customWidth="1"/>
    <col min="6" max="6" width="11.81640625" style="1" customWidth="1"/>
    <col min="7" max="9" width="11.81640625" style="1" bestFit="1" customWidth="1"/>
    <col min="10" max="12" width="11.36328125" style="1" bestFit="1" customWidth="1"/>
    <col min="13" max="24" width="11.81640625" style="1" bestFit="1" customWidth="1"/>
    <col min="25" max="26" width="9.1796875" style="1" customWidth="1"/>
    <col min="27" max="27" width="0" style="1" hidden="1" customWidth="1"/>
    <col min="28" max="16384" width="0" style="1" hidden="1"/>
  </cols>
  <sheetData>
    <row r="1" spans="2:25"/>
    <row r="2" spans="2:25" ht="17.5" thickBot="1">
      <c r="B2" s="56" t="s">
        <v>88</v>
      </c>
      <c r="D2" s="65" t="s">
        <v>0</v>
      </c>
      <c r="E2" s="83" t="str">
        <f>'Input Sheet Only'!I2</f>
        <v>2020/21</v>
      </c>
      <c r="F2" s="83" t="str">
        <f>'Input Sheet Only'!J2</f>
        <v>2021/22</v>
      </c>
      <c r="G2" s="83" t="str">
        <f>'Input Sheet Only'!K2</f>
        <v>2022/23</v>
      </c>
      <c r="H2" s="83" t="str">
        <f>'Input Sheet Only'!L2</f>
        <v>2023/24</v>
      </c>
      <c r="I2" s="83" t="str">
        <f>'Input Sheet Only'!M2</f>
        <v>2024/25</v>
      </c>
      <c r="J2" s="83" t="str">
        <f>'Input Sheet Only'!N2</f>
        <v>2025/26</v>
      </c>
      <c r="K2" s="83" t="str">
        <f>'Input Sheet Only'!O2</f>
        <v>2026/27</v>
      </c>
      <c r="L2" s="83" t="str">
        <f>'Input Sheet Only'!P2</f>
        <v>2027/28</v>
      </c>
      <c r="M2" s="83" t="str">
        <f>'Input Sheet Only'!Q2</f>
        <v>2028/29</v>
      </c>
      <c r="N2" s="83" t="str">
        <f>'Input Sheet Only'!R2</f>
        <v>2029/30</v>
      </c>
      <c r="O2" s="83" t="str">
        <f>'Input Sheet Only'!S2</f>
        <v>2030/31</v>
      </c>
      <c r="P2" s="83" t="str">
        <f>'Input Sheet Only'!T2</f>
        <v>2031/32</v>
      </c>
      <c r="Q2" s="83" t="str">
        <f>'Input Sheet Only'!U2</f>
        <v>2032/33</v>
      </c>
      <c r="R2" s="83" t="str">
        <f>'Input Sheet Only'!V2</f>
        <v>2033/34</v>
      </c>
      <c r="S2" s="83" t="str">
        <f>'Input Sheet Only'!W2</f>
        <v>2034/35</v>
      </c>
      <c r="T2" s="83" t="str">
        <f>'Input Sheet Only'!X2</f>
        <v>2035/36</v>
      </c>
      <c r="U2" s="83" t="str">
        <f>'Input Sheet Only'!Y2</f>
        <v>2036/37</v>
      </c>
      <c r="V2" s="83" t="str">
        <f>'Input Sheet Only'!Z2</f>
        <v>2037/38</v>
      </c>
      <c r="W2" s="83" t="str">
        <f>'Input Sheet Only'!AA2</f>
        <v>2038/39</v>
      </c>
      <c r="X2" s="83" t="str">
        <f>'Input Sheet Only'!AB2</f>
        <v>2039/40</v>
      </c>
      <c r="Y2" s="6"/>
    </row>
    <row r="3" spans="2:25" ht="13.5" thickTop="1">
      <c r="B3" s="4"/>
      <c r="D3" s="6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6"/>
    </row>
    <row r="4" spans="2:25" ht="13">
      <c r="B4" s="61" t="s">
        <v>87</v>
      </c>
      <c r="C4" s="72"/>
      <c r="D4" s="65" t="s">
        <v>86</v>
      </c>
      <c r="E4" s="1">
        <f>'Calculations_Benchmark Case'!I8</f>
        <v>1</v>
      </c>
      <c r="F4" s="1">
        <f>'Calculations_Benchmark Case'!J8</f>
        <v>2</v>
      </c>
      <c r="G4" s="1">
        <f>'Calculations_Benchmark Case'!K8</f>
        <v>3</v>
      </c>
      <c r="H4" s="1">
        <f>'Calculations_Benchmark Case'!L8</f>
        <v>4</v>
      </c>
      <c r="I4" s="1">
        <f>'Calculations_Benchmark Case'!M8</f>
        <v>5</v>
      </c>
      <c r="J4" s="1">
        <f>'Calculations_Benchmark Case'!N8</f>
        <v>6</v>
      </c>
      <c r="K4" s="1">
        <f>'Calculations_Benchmark Case'!O8</f>
        <v>7</v>
      </c>
      <c r="L4" s="1">
        <f>'Calculations_Benchmark Case'!P8</f>
        <v>8</v>
      </c>
      <c r="M4" s="1">
        <f>'Calculations_Benchmark Case'!Q8</f>
        <v>9</v>
      </c>
      <c r="N4" s="1">
        <f>'Calculations_Benchmark Case'!R8</f>
        <v>10</v>
      </c>
      <c r="O4" s="1">
        <f>'Calculations_Benchmark Case'!S8</f>
        <v>11</v>
      </c>
      <c r="P4" s="1">
        <f>'Calculations_Benchmark Case'!T8</f>
        <v>12</v>
      </c>
      <c r="Q4" s="1">
        <f>'Calculations_Benchmark Case'!U8</f>
        <v>13</v>
      </c>
      <c r="R4" s="1">
        <f>'Calculations_Benchmark Case'!V8</f>
        <v>14</v>
      </c>
      <c r="S4" s="1">
        <f>'Calculations_Benchmark Case'!W8</f>
        <v>15</v>
      </c>
      <c r="T4" s="1">
        <f>'Calculations_Benchmark Case'!X8</f>
        <v>16</v>
      </c>
      <c r="U4" s="1">
        <f>'Calculations_Benchmark Case'!Y8</f>
        <v>17</v>
      </c>
      <c r="V4" s="1">
        <f>'Calculations_Benchmark Case'!Z8</f>
        <v>18</v>
      </c>
      <c r="W4" s="1">
        <f>'Calculations_Benchmark Case'!AA8</f>
        <v>19</v>
      </c>
      <c r="X4" s="1">
        <f>'Calculations_Benchmark Case'!AB8</f>
        <v>20</v>
      </c>
      <c r="Y4" s="6"/>
    </row>
    <row r="5" spans="2:25" s="6" customFormat="1" ht="14.5">
      <c r="B5" s="21" t="s">
        <v>34</v>
      </c>
      <c r="C5" s="59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5" s="6" customFormat="1" ht="13"/>
    <row r="7" spans="2:25" s="6" customFormat="1" ht="13.5" thickBot="1">
      <c r="B7" s="73" t="s">
        <v>65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2:25" s="63" customFormat="1" ht="13">
      <c r="B8" s="63" t="str">
        <f>'Calculations_Benchmark Case'!B17</f>
        <v>Dam Construction Costs</v>
      </c>
      <c r="E8" s="66">
        <f>'Calculations_Benchmark Case'!I17</f>
        <v>0</v>
      </c>
      <c r="F8" s="67">
        <f>'Calculations_Benchmark Case'!J17</f>
        <v>0</v>
      </c>
      <c r="G8" s="68">
        <f>'Calculations_Benchmark Case'!K17</f>
        <v>0</v>
      </c>
      <c r="H8" s="64">
        <f>'Calculations_Benchmark Case'!L17</f>
        <v>0</v>
      </c>
      <c r="I8" s="64">
        <f>'Calculations_Benchmark Case'!M17</f>
        <v>0</v>
      </c>
      <c r="J8" s="64">
        <f>'Calculations_Benchmark Case'!N17</f>
        <v>0</v>
      </c>
      <c r="K8" s="64">
        <f>'Calculations_Benchmark Case'!O17</f>
        <v>0</v>
      </c>
      <c r="L8" s="64">
        <f>'Calculations_Benchmark Case'!P17</f>
        <v>0</v>
      </c>
      <c r="M8" s="64">
        <f>'Calculations_Benchmark Case'!Q17</f>
        <v>0</v>
      </c>
      <c r="N8" s="64">
        <f>'Calculations_Benchmark Case'!R17</f>
        <v>0</v>
      </c>
      <c r="O8" s="64">
        <f>'Calculations_Benchmark Case'!S17</f>
        <v>0</v>
      </c>
      <c r="P8" s="64">
        <f>'Calculations_Benchmark Case'!T17</f>
        <v>0</v>
      </c>
      <c r="Q8" s="64">
        <f>'Calculations_Benchmark Case'!U17</f>
        <v>0</v>
      </c>
      <c r="R8" s="64">
        <f>'Calculations_Benchmark Case'!V17</f>
        <v>0</v>
      </c>
      <c r="S8" s="64">
        <f>'Calculations_Benchmark Case'!W17</f>
        <v>0</v>
      </c>
      <c r="T8" s="64">
        <f>'Calculations_Benchmark Case'!X17</f>
        <v>0</v>
      </c>
      <c r="U8" s="64">
        <f>'Calculations_Benchmark Case'!Y17</f>
        <v>0</v>
      </c>
      <c r="V8" s="64">
        <f>'Calculations_Benchmark Case'!Z17</f>
        <v>0</v>
      </c>
      <c r="W8" s="64">
        <f>'Calculations_Benchmark Case'!AA17</f>
        <v>0</v>
      </c>
      <c r="X8" s="64">
        <f>'Calculations_Benchmark Case'!AB17</f>
        <v>0</v>
      </c>
    </row>
    <row r="9" spans="2:25" s="63" customFormat="1" ht="13">
      <c r="B9" s="63" t="str">
        <f>'Calculations_Benchmark Case'!B18</f>
        <v>Pipeline: Bulk Distribution Construction Costs</v>
      </c>
      <c r="E9" s="69">
        <f>'Calculations_Benchmark Case'!I18</f>
        <v>107600000</v>
      </c>
      <c r="F9" s="70">
        <f>'Calculations_Benchmark Case'!J18</f>
        <v>500000000</v>
      </c>
      <c r="G9" s="71">
        <f>'Calculations_Benchmark Case'!K18</f>
        <v>716620506</v>
      </c>
      <c r="H9" s="64">
        <f>'Calculations_Benchmark Case'!L18</f>
        <v>662826184</v>
      </c>
      <c r="I9" s="64">
        <f>'Calculations_Benchmark Case'!M18</f>
        <v>520553310</v>
      </c>
      <c r="J9" s="64">
        <f>'Calculations_Benchmark Case'!N18</f>
        <v>0</v>
      </c>
      <c r="K9" s="64">
        <f>'Calculations_Benchmark Case'!O18</f>
        <v>0</v>
      </c>
      <c r="L9" s="64">
        <f>'Calculations_Benchmark Case'!P18</f>
        <v>0</v>
      </c>
      <c r="M9" s="64">
        <f>'Calculations_Benchmark Case'!Q18</f>
        <v>0</v>
      </c>
      <c r="N9" s="64">
        <f>'Calculations_Benchmark Case'!R18</f>
        <v>0</v>
      </c>
      <c r="O9" s="64">
        <f>'Calculations_Benchmark Case'!S18</f>
        <v>0</v>
      </c>
      <c r="P9" s="64">
        <f>'Calculations_Benchmark Case'!T18</f>
        <v>0</v>
      </c>
      <c r="Q9" s="64">
        <f>'Calculations_Benchmark Case'!U18</f>
        <v>0</v>
      </c>
      <c r="R9" s="64">
        <f>'Calculations_Benchmark Case'!V18</f>
        <v>0</v>
      </c>
      <c r="S9" s="64">
        <f>'Calculations_Benchmark Case'!W18</f>
        <v>0</v>
      </c>
      <c r="T9" s="64">
        <f>'Calculations_Benchmark Case'!X18</f>
        <v>0</v>
      </c>
      <c r="U9" s="64">
        <f>'Calculations_Benchmark Case'!Y18</f>
        <v>0</v>
      </c>
      <c r="V9" s="64">
        <f>'Calculations_Benchmark Case'!Z18</f>
        <v>0</v>
      </c>
      <c r="W9" s="64">
        <f>'Calculations_Benchmark Case'!AA18</f>
        <v>0</v>
      </c>
      <c r="X9" s="64">
        <f>'Calculations_Benchmark Case'!AB18</f>
        <v>0</v>
      </c>
    </row>
    <row r="10" spans="2:25" s="63" customFormat="1" ht="13">
      <c r="B10" s="63" t="str">
        <f>'Calculations_Benchmark Case'!B19</f>
        <v>Pipeline: Secondary Distribution Construction Costs</v>
      </c>
      <c r="E10" s="69">
        <f>'Calculations_Benchmark Case'!I19</f>
        <v>0</v>
      </c>
      <c r="F10" s="70">
        <f>'Calculations_Benchmark Case'!J19</f>
        <v>0</v>
      </c>
      <c r="G10" s="71">
        <f>'Calculations_Benchmark Case'!K19</f>
        <v>0</v>
      </c>
      <c r="H10" s="64">
        <f>'Calculations_Benchmark Case'!L19</f>
        <v>0</v>
      </c>
      <c r="I10" s="64">
        <f>'Calculations_Benchmark Case'!M19</f>
        <v>0</v>
      </c>
      <c r="J10" s="64">
        <f>'Calculations_Benchmark Case'!N19</f>
        <v>0</v>
      </c>
      <c r="K10" s="64">
        <f>'Calculations_Benchmark Case'!O19</f>
        <v>0</v>
      </c>
      <c r="L10" s="64">
        <f>'Calculations_Benchmark Case'!P19</f>
        <v>0</v>
      </c>
      <c r="M10" s="64">
        <f>'Calculations_Benchmark Case'!Q19</f>
        <v>0</v>
      </c>
      <c r="N10" s="64">
        <f>'Calculations_Benchmark Case'!R19</f>
        <v>0</v>
      </c>
      <c r="O10" s="64">
        <f>'Calculations_Benchmark Case'!S19</f>
        <v>0</v>
      </c>
      <c r="P10" s="64">
        <f>'Calculations_Benchmark Case'!T19</f>
        <v>0</v>
      </c>
      <c r="Q10" s="64">
        <f>'Calculations_Benchmark Case'!U19</f>
        <v>0</v>
      </c>
      <c r="R10" s="64">
        <f>'Calculations_Benchmark Case'!V19</f>
        <v>0</v>
      </c>
      <c r="S10" s="64">
        <f>'Calculations_Benchmark Case'!W19</f>
        <v>0</v>
      </c>
      <c r="T10" s="64">
        <f>'Calculations_Benchmark Case'!X19</f>
        <v>0</v>
      </c>
      <c r="U10" s="64">
        <f>'Calculations_Benchmark Case'!Y19</f>
        <v>0</v>
      </c>
      <c r="V10" s="64">
        <f>'Calculations_Benchmark Case'!Z19</f>
        <v>0</v>
      </c>
      <c r="W10" s="64">
        <f>'Calculations_Benchmark Case'!AA19</f>
        <v>0</v>
      </c>
      <c r="X10" s="64">
        <f>'Calculations_Benchmark Case'!AB19</f>
        <v>0</v>
      </c>
    </row>
    <row r="11" spans="2:25" s="63" customFormat="1" ht="13">
      <c r="B11" s="63" t="str">
        <f>'Calculations_Benchmark Case'!B20</f>
        <v>Reticulation Infrastructure Costs</v>
      </c>
      <c r="E11" s="69">
        <f>'Calculations_Benchmark Case'!I20</f>
        <v>0</v>
      </c>
      <c r="F11" s="70">
        <f>'Calculations_Benchmark Case'!J20</f>
        <v>0</v>
      </c>
      <c r="G11" s="71">
        <f>'Calculations_Benchmark Case'!K20</f>
        <v>0</v>
      </c>
      <c r="H11" s="64">
        <f>'Calculations_Benchmark Case'!L20</f>
        <v>0</v>
      </c>
      <c r="I11" s="64">
        <f>'Calculations_Benchmark Case'!M20</f>
        <v>0</v>
      </c>
      <c r="J11" s="64">
        <f>'Calculations_Benchmark Case'!N20</f>
        <v>0</v>
      </c>
      <c r="K11" s="64">
        <f>'Calculations_Benchmark Case'!O20</f>
        <v>0</v>
      </c>
      <c r="L11" s="64">
        <f>'Calculations_Benchmark Case'!P20</f>
        <v>0</v>
      </c>
      <c r="M11" s="64">
        <f>'Calculations_Benchmark Case'!Q20</f>
        <v>0</v>
      </c>
      <c r="N11" s="64">
        <f>'Calculations_Benchmark Case'!R20</f>
        <v>0</v>
      </c>
      <c r="O11" s="64">
        <f>'Calculations_Benchmark Case'!S20</f>
        <v>0</v>
      </c>
      <c r="P11" s="64">
        <f>'Calculations_Benchmark Case'!T20</f>
        <v>0</v>
      </c>
      <c r="Q11" s="64">
        <f>'Calculations_Benchmark Case'!U20</f>
        <v>0</v>
      </c>
      <c r="R11" s="64">
        <f>'Calculations_Benchmark Case'!V20</f>
        <v>0</v>
      </c>
      <c r="S11" s="64">
        <f>'Calculations_Benchmark Case'!W20</f>
        <v>0</v>
      </c>
      <c r="T11" s="64">
        <f>'Calculations_Benchmark Case'!X20</f>
        <v>0</v>
      </c>
      <c r="U11" s="64">
        <f>'Calculations_Benchmark Case'!Y20</f>
        <v>0</v>
      </c>
      <c r="V11" s="64">
        <f>'Calculations_Benchmark Case'!Z20</f>
        <v>0</v>
      </c>
      <c r="W11" s="64">
        <f>'Calculations_Benchmark Case'!AA20</f>
        <v>0</v>
      </c>
      <c r="X11" s="64">
        <f>'Calculations_Benchmark Case'!AB20</f>
        <v>0</v>
      </c>
    </row>
    <row r="12" spans="2:25" s="63" customFormat="1" ht="13">
      <c r="B12" s="63" t="str">
        <f>'Calculations_Benchmark Case'!B21</f>
        <v>Enabling Infrastructure Costs</v>
      </c>
      <c r="E12" s="69">
        <f>'Calculations_Benchmark Case'!I21</f>
        <v>0</v>
      </c>
      <c r="F12" s="70">
        <f>'Calculations_Benchmark Case'!J21</f>
        <v>0</v>
      </c>
      <c r="G12" s="71">
        <f>'Calculations_Benchmark Case'!K21</f>
        <v>0</v>
      </c>
      <c r="H12" s="64">
        <f>'Calculations_Benchmark Case'!L21</f>
        <v>0</v>
      </c>
      <c r="I12" s="64">
        <f>'Calculations_Benchmark Case'!M21</f>
        <v>0</v>
      </c>
      <c r="J12" s="64">
        <f>'Calculations_Benchmark Case'!N21</f>
        <v>0</v>
      </c>
      <c r="K12" s="64">
        <f>'Calculations_Benchmark Case'!O21</f>
        <v>0</v>
      </c>
      <c r="L12" s="64">
        <f>'Calculations_Benchmark Case'!P21</f>
        <v>0</v>
      </c>
      <c r="M12" s="64">
        <f>'Calculations_Benchmark Case'!Q21</f>
        <v>0</v>
      </c>
      <c r="N12" s="64">
        <f>'Calculations_Benchmark Case'!R21</f>
        <v>0</v>
      </c>
      <c r="O12" s="64">
        <f>'Calculations_Benchmark Case'!S21</f>
        <v>0</v>
      </c>
      <c r="P12" s="64">
        <f>'Calculations_Benchmark Case'!T21</f>
        <v>0</v>
      </c>
      <c r="Q12" s="64">
        <f>'Calculations_Benchmark Case'!U21</f>
        <v>0</v>
      </c>
      <c r="R12" s="64">
        <f>'Calculations_Benchmark Case'!V21</f>
        <v>0</v>
      </c>
      <c r="S12" s="64">
        <f>'Calculations_Benchmark Case'!W21</f>
        <v>0</v>
      </c>
      <c r="T12" s="64">
        <f>'Calculations_Benchmark Case'!X21</f>
        <v>0</v>
      </c>
      <c r="U12" s="64">
        <f>'Calculations_Benchmark Case'!Y21</f>
        <v>0</v>
      </c>
      <c r="V12" s="64">
        <f>'Calculations_Benchmark Case'!Z21</f>
        <v>0</v>
      </c>
      <c r="W12" s="64">
        <f>'Calculations_Benchmark Case'!AA21</f>
        <v>0</v>
      </c>
      <c r="X12" s="64">
        <f>'Calculations_Benchmark Case'!AB21</f>
        <v>0</v>
      </c>
    </row>
    <row r="13" spans="2:25" s="63" customFormat="1" ht="13">
      <c r="B13" s="63" t="str">
        <f>'Calculations_Benchmark Case'!B22</f>
        <v>Other Construction Costs [Specify]</v>
      </c>
      <c r="E13" s="69">
        <f>'Calculations_Benchmark Case'!I22</f>
        <v>0</v>
      </c>
      <c r="F13" s="70">
        <f>'Calculations_Benchmark Case'!J22</f>
        <v>0</v>
      </c>
      <c r="G13" s="71">
        <f>'Calculations_Benchmark Case'!K22</f>
        <v>0</v>
      </c>
      <c r="H13" s="64">
        <f>'Calculations_Benchmark Case'!L22</f>
        <v>0</v>
      </c>
      <c r="I13" s="64">
        <f>'Calculations_Benchmark Case'!M22</f>
        <v>0</v>
      </c>
      <c r="J13" s="64">
        <f>'Calculations_Benchmark Case'!N22</f>
        <v>0</v>
      </c>
      <c r="K13" s="64">
        <f>'Calculations_Benchmark Case'!O22</f>
        <v>0</v>
      </c>
      <c r="L13" s="64">
        <f>'Calculations_Benchmark Case'!P22</f>
        <v>0</v>
      </c>
      <c r="M13" s="64">
        <f>'Calculations_Benchmark Case'!Q22</f>
        <v>0</v>
      </c>
      <c r="N13" s="64">
        <f>'Calculations_Benchmark Case'!R22</f>
        <v>0</v>
      </c>
      <c r="O13" s="64">
        <f>'Calculations_Benchmark Case'!S22</f>
        <v>0</v>
      </c>
      <c r="P13" s="64">
        <f>'Calculations_Benchmark Case'!T22</f>
        <v>0</v>
      </c>
      <c r="Q13" s="64">
        <f>'Calculations_Benchmark Case'!U22</f>
        <v>0</v>
      </c>
      <c r="R13" s="64">
        <f>'Calculations_Benchmark Case'!V22</f>
        <v>0</v>
      </c>
      <c r="S13" s="64">
        <f>'Calculations_Benchmark Case'!W22</f>
        <v>0</v>
      </c>
      <c r="T13" s="64">
        <f>'Calculations_Benchmark Case'!X22</f>
        <v>0</v>
      </c>
      <c r="U13" s="64">
        <f>'Calculations_Benchmark Case'!Y22</f>
        <v>0</v>
      </c>
      <c r="V13" s="64">
        <f>'Calculations_Benchmark Case'!Z22</f>
        <v>0</v>
      </c>
      <c r="W13" s="64">
        <f>'Calculations_Benchmark Case'!AA22</f>
        <v>0</v>
      </c>
      <c r="X13" s="64">
        <f>'Calculations_Benchmark Case'!AB22</f>
        <v>0</v>
      </c>
    </row>
    <row r="14" spans="2:25" s="6" customFormat="1" ht="13.5" thickBot="1">
      <c r="B14" s="32" t="s">
        <v>47</v>
      </c>
      <c r="C14" s="20">
        <f>SUM(E14:X14)</f>
        <v>2507600000</v>
      </c>
      <c r="E14" s="41">
        <f>SUM(E8:E13)</f>
        <v>107600000</v>
      </c>
      <c r="F14" s="42">
        <f>SUM(F8:F13)</f>
        <v>500000000</v>
      </c>
      <c r="G14" s="43">
        <f>SUM(G8:G13)</f>
        <v>716620506</v>
      </c>
      <c r="H14" s="17">
        <f>SUM(H8:H13)</f>
        <v>662826184</v>
      </c>
      <c r="I14" s="17">
        <f>SUM(I8:I13)</f>
        <v>520553310</v>
      </c>
      <c r="J14" s="17">
        <f t="shared" ref="J14:X14" si="0">SUM(J8:J13)</f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  <c r="S14" s="17">
        <f t="shared" si="0"/>
        <v>0</v>
      </c>
      <c r="T14" s="17">
        <f t="shared" si="0"/>
        <v>0</v>
      </c>
      <c r="U14" s="17">
        <f t="shared" si="0"/>
        <v>0</v>
      </c>
      <c r="V14" s="17">
        <f t="shared" si="0"/>
        <v>0</v>
      </c>
      <c r="W14" s="17">
        <f t="shared" si="0"/>
        <v>0</v>
      </c>
      <c r="X14" s="17">
        <f t="shared" si="0"/>
        <v>0</v>
      </c>
    </row>
    <row r="15" spans="2:25" s="6" customFormat="1" ht="13"/>
    <row r="16" spans="2:25" s="6" customFormat="1" ht="13">
      <c r="B16" s="73" t="s">
        <v>66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2:24" s="6" customFormat="1" ht="13.5" thickBot="1">
      <c r="B17" s="6" t="s">
        <v>67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2:24" s="6" customFormat="1" ht="13">
      <c r="B18" s="6" t="s">
        <v>68</v>
      </c>
      <c r="E18" s="44">
        <f>'Calculations_Benchmark Case'!I27</f>
        <v>0</v>
      </c>
      <c r="F18" s="45">
        <f>'Calculations_Benchmark Case'!J27</f>
        <v>0</v>
      </c>
      <c r="G18" s="46">
        <f>'Calculations_Benchmark Case'!K27</f>
        <v>0</v>
      </c>
      <c r="H18" s="18">
        <f>'Calculations_Benchmark Case'!L27</f>
        <v>0</v>
      </c>
      <c r="I18" s="18">
        <f>'Calculations_Benchmark Case'!M27</f>
        <v>0</v>
      </c>
      <c r="J18" s="18">
        <f>'Calculations_Benchmark Case'!N27</f>
        <v>0</v>
      </c>
      <c r="K18" s="18">
        <f>'Calculations_Benchmark Case'!O27</f>
        <v>0</v>
      </c>
      <c r="L18" s="18">
        <f>'Calculations_Benchmark Case'!P27</f>
        <v>0</v>
      </c>
      <c r="M18" s="18">
        <f>'Calculations_Benchmark Case'!Q27</f>
        <v>0</v>
      </c>
      <c r="N18" s="18">
        <f>'Calculations_Benchmark Case'!R27</f>
        <v>0</v>
      </c>
      <c r="O18" s="18">
        <f>'Calculations_Benchmark Case'!S27</f>
        <v>0</v>
      </c>
      <c r="P18" s="18">
        <f>'Calculations_Benchmark Case'!T27</f>
        <v>0</v>
      </c>
      <c r="Q18" s="18">
        <f>'Calculations_Benchmark Case'!U27</f>
        <v>0</v>
      </c>
      <c r="R18" s="18">
        <f>'Calculations_Benchmark Case'!V27</f>
        <v>0</v>
      </c>
      <c r="S18" s="18">
        <f>'Calculations_Benchmark Case'!W27</f>
        <v>50152000</v>
      </c>
      <c r="T18" s="18">
        <f>'Calculations_Benchmark Case'!X27</f>
        <v>0</v>
      </c>
      <c r="U18" s="18">
        <f>'Calculations_Benchmark Case'!Y27</f>
        <v>0</v>
      </c>
      <c r="V18" s="18">
        <f>'Calculations_Benchmark Case'!Z27</f>
        <v>0</v>
      </c>
      <c r="W18" s="18">
        <f>'Calculations_Benchmark Case'!AA27</f>
        <v>0</v>
      </c>
      <c r="X18" s="18">
        <f>'Calculations_Benchmark Case'!AB27</f>
        <v>0</v>
      </c>
    </row>
    <row r="19" spans="2:24" s="6" customFormat="1" ht="13.5" thickBot="1">
      <c r="B19" s="57" t="s">
        <v>42</v>
      </c>
      <c r="C19" s="20">
        <f>SUM(E19:X19)</f>
        <v>2557752000</v>
      </c>
      <c r="E19" s="41">
        <f>E14+E18</f>
        <v>107600000</v>
      </c>
      <c r="F19" s="42">
        <f t="shared" ref="F19:X19" si="1">F14+F18</f>
        <v>500000000</v>
      </c>
      <c r="G19" s="43">
        <f t="shared" si="1"/>
        <v>716620506</v>
      </c>
      <c r="H19" s="17">
        <f t="shared" si="1"/>
        <v>662826184</v>
      </c>
      <c r="I19" s="17">
        <f t="shared" si="1"/>
        <v>520553310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7">
        <f t="shared" si="1"/>
        <v>0</v>
      </c>
      <c r="R19" s="17">
        <f t="shared" si="1"/>
        <v>0</v>
      </c>
      <c r="S19" s="17">
        <f t="shared" si="1"/>
        <v>50152000</v>
      </c>
      <c r="T19" s="17">
        <f t="shared" si="1"/>
        <v>0</v>
      </c>
      <c r="U19" s="17">
        <f t="shared" si="1"/>
        <v>0</v>
      </c>
      <c r="V19" s="17">
        <f t="shared" si="1"/>
        <v>0</v>
      </c>
      <c r="W19" s="17">
        <f t="shared" si="1"/>
        <v>0</v>
      </c>
      <c r="X19" s="17">
        <f t="shared" si="1"/>
        <v>0</v>
      </c>
    </row>
    <row r="20" spans="2:24" s="6" customFormat="1" ht="13"/>
    <row r="21" spans="2:24" s="6" customFormat="1" ht="13">
      <c r="B21" s="6" t="s">
        <v>69</v>
      </c>
      <c r="C21" s="20">
        <f>SUM(E21:X21)</f>
        <v>1324220506</v>
      </c>
      <c r="E21" s="17">
        <f>E19</f>
        <v>107600000</v>
      </c>
      <c r="F21" s="17">
        <f t="shared" ref="F21:G21" si="2">F19</f>
        <v>500000000</v>
      </c>
      <c r="G21" s="17">
        <f t="shared" si="2"/>
        <v>716620506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</row>
    <row r="22" spans="2:24" s="6" customFormat="1" ht="13"/>
    <row r="23" spans="2:24" s="6" customFormat="1" ht="13.5" thickBot="1">
      <c r="B23" s="73" t="s">
        <v>41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2:24" s="6" customFormat="1" ht="13">
      <c r="B24" s="6" t="str">
        <f>'Calculations_Benchmark Case'!B33</f>
        <v>Variable O&amp;M Costs [% of Revenue]</v>
      </c>
      <c r="E24" s="44">
        <f>'Calculations_Benchmark Case'!I33</f>
        <v>0</v>
      </c>
      <c r="F24" s="45">
        <f>'Calculations_Benchmark Case'!J33</f>
        <v>0</v>
      </c>
      <c r="G24" s="46">
        <f>'Calculations_Benchmark Case'!K33</f>
        <v>0</v>
      </c>
      <c r="H24" s="18">
        <f>'Calculations_Benchmark Case'!L33</f>
        <v>0</v>
      </c>
      <c r="I24" s="18">
        <f>'Calculations_Benchmark Case'!M33</f>
        <v>0</v>
      </c>
      <c r="J24" s="18">
        <f>'Calculations_Benchmark Case'!N33</f>
        <v>0</v>
      </c>
      <c r="K24" s="18">
        <f>'Calculations_Benchmark Case'!O33</f>
        <v>0</v>
      </c>
      <c r="L24" s="18">
        <f>'Calculations_Benchmark Case'!P33</f>
        <v>0</v>
      </c>
      <c r="M24" s="18">
        <f>'Calculations_Benchmark Case'!Q33</f>
        <v>81536369.365526885</v>
      </c>
      <c r="N24" s="18">
        <f>'Calculations_Benchmark Case'!R33</f>
        <v>85948467.166849986</v>
      </c>
      <c r="O24" s="18">
        <f>'Calculations_Benchmark Case'!S33</f>
        <v>90847529.795360431</v>
      </c>
      <c r="P24" s="18">
        <f>'Calculations_Benchmark Case'!T33</f>
        <v>96025838.993695959</v>
      </c>
      <c r="Q24" s="18">
        <f>'Calculations_Benchmark Case'!U33</f>
        <v>101777392.12268277</v>
      </c>
      <c r="R24" s="18">
        <f>'Calculations_Benchmark Case'!V33</f>
        <v>107284772.58986782</v>
      </c>
      <c r="S24" s="18">
        <f>'Calculations_Benchmark Case'!W33</f>
        <v>113400004.62749027</v>
      </c>
      <c r="T24" s="18">
        <f>'Calculations_Benchmark Case'!X33</f>
        <v>119863804.89125723</v>
      </c>
      <c r="U24" s="18">
        <f>'Calculations_Benchmark Case'!Y33</f>
        <v>127043154.21326451</v>
      </c>
      <c r="V24" s="18">
        <f>'Calculations_Benchmark Case'!Z33</f>
        <v>133917716.15095222</v>
      </c>
      <c r="W24" s="18">
        <f>'Calculations_Benchmark Case'!AA33</f>
        <v>141551025.97155648</v>
      </c>
      <c r="X24" s="18">
        <f>'Calculations_Benchmark Case'!AB33</f>
        <v>149619434.45193517</v>
      </c>
    </row>
    <row r="25" spans="2:24" s="6" customFormat="1" ht="13">
      <c r="B25" s="6" t="str">
        <f>'Calculations_Benchmark Case'!B34</f>
        <v>Fixed Maintenance Costs [% of Capex]</v>
      </c>
      <c r="E25" s="47">
        <f>'Calculations_Benchmark Case'!I34</f>
        <v>0</v>
      </c>
      <c r="F25" s="48">
        <f>'Calculations_Benchmark Case'!J34</f>
        <v>0</v>
      </c>
      <c r="G25" s="49">
        <f>'Calculations_Benchmark Case'!K34</f>
        <v>0</v>
      </c>
      <c r="H25" s="18">
        <f>'Calculations_Benchmark Case'!L34</f>
        <v>0</v>
      </c>
      <c r="I25" s="18">
        <f>'Calculations_Benchmark Case'!M34</f>
        <v>0</v>
      </c>
      <c r="J25" s="18">
        <f>'Calculations_Benchmark Case'!N34</f>
        <v>50152000</v>
      </c>
      <c r="K25" s="18">
        <f>'Calculations_Benchmark Case'!O34</f>
        <v>50152000</v>
      </c>
      <c r="L25" s="18">
        <f>'Calculations_Benchmark Case'!P34</f>
        <v>50152000</v>
      </c>
      <c r="M25" s="18">
        <f>'Calculations_Benchmark Case'!Q34</f>
        <v>50152000</v>
      </c>
      <c r="N25" s="18">
        <f>'Calculations_Benchmark Case'!R34</f>
        <v>50152000</v>
      </c>
      <c r="O25" s="18">
        <f>'Calculations_Benchmark Case'!S34</f>
        <v>50152000</v>
      </c>
      <c r="P25" s="18">
        <f>'Calculations_Benchmark Case'!T34</f>
        <v>50152000</v>
      </c>
      <c r="Q25" s="18">
        <f>'Calculations_Benchmark Case'!U34</f>
        <v>50152000</v>
      </c>
      <c r="R25" s="18">
        <f>'Calculations_Benchmark Case'!V34</f>
        <v>50152000</v>
      </c>
      <c r="S25" s="18">
        <f>'Calculations_Benchmark Case'!W34</f>
        <v>50152000</v>
      </c>
      <c r="T25" s="18">
        <f>'Calculations_Benchmark Case'!X34</f>
        <v>50152000</v>
      </c>
      <c r="U25" s="18">
        <f>'Calculations_Benchmark Case'!Y34</f>
        <v>50152000</v>
      </c>
      <c r="V25" s="18">
        <f>'Calculations_Benchmark Case'!Z34</f>
        <v>50152000</v>
      </c>
      <c r="W25" s="18">
        <f>'Calculations_Benchmark Case'!AA34</f>
        <v>50152000</v>
      </c>
      <c r="X25" s="18">
        <f>'Calculations_Benchmark Case'!AB34</f>
        <v>50152000</v>
      </c>
    </row>
    <row r="26" spans="2:24" s="6" customFormat="1" ht="13">
      <c r="B26" s="6" t="str">
        <f>'Calculations_Benchmark Case'!B35</f>
        <v>Fixed Operating Costs [% of Capex]</v>
      </c>
      <c r="E26" s="47">
        <f>'Calculations_Benchmark Case'!I35</f>
        <v>0</v>
      </c>
      <c r="F26" s="48">
        <f>'Calculations_Benchmark Case'!J35</f>
        <v>0</v>
      </c>
      <c r="G26" s="49">
        <f>'Calculations_Benchmark Case'!K35</f>
        <v>0</v>
      </c>
      <c r="H26" s="18">
        <f>'Calculations_Benchmark Case'!L35</f>
        <v>0</v>
      </c>
      <c r="I26" s="18">
        <f>'Calculations_Benchmark Case'!M35</f>
        <v>0</v>
      </c>
      <c r="J26" s="18">
        <f>'Calculations_Benchmark Case'!N35</f>
        <v>0</v>
      </c>
      <c r="K26" s="18">
        <f>'Calculations_Benchmark Case'!O35</f>
        <v>0</v>
      </c>
      <c r="L26" s="18">
        <f>'Calculations_Benchmark Case'!P35</f>
        <v>0</v>
      </c>
      <c r="M26" s="18">
        <f>'Calculations_Benchmark Case'!Q35</f>
        <v>0</v>
      </c>
      <c r="N26" s="18">
        <f>'Calculations_Benchmark Case'!R35</f>
        <v>0</v>
      </c>
      <c r="O26" s="18">
        <f>'Calculations_Benchmark Case'!S35</f>
        <v>0</v>
      </c>
      <c r="P26" s="18">
        <f>'Calculations_Benchmark Case'!T35</f>
        <v>0</v>
      </c>
      <c r="Q26" s="18">
        <f>'Calculations_Benchmark Case'!U35</f>
        <v>0</v>
      </c>
      <c r="R26" s="18">
        <f>'Calculations_Benchmark Case'!V35</f>
        <v>0</v>
      </c>
      <c r="S26" s="18">
        <f>'Calculations_Benchmark Case'!W35</f>
        <v>0</v>
      </c>
      <c r="T26" s="18">
        <f>'Calculations_Benchmark Case'!X35</f>
        <v>0</v>
      </c>
      <c r="U26" s="18">
        <f>'Calculations_Benchmark Case'!Y35</f>
        <v>0</v>
      </c>
      <c r="V26" s="18">
        <f>'Calculations_Benchmark Case'!Z35</f>
        <v>0</v>
      </c>
      <c r="W26" s="18">
        <f>'Calculations_Benchmark Case'!AA35</f>
        <v>0</v>
      </c>
      <c r="X26" s="18">
        <f>'Calculations_Benchmark Case'!AB35</f>
        <v>0</v>
      </c>
    </row>
    <row r="27" spans="2:24" s="6" customFormat="1" ht="13.5" thickBot="1">
      <c r="B27" s="57" t="s">
        <v>44</v>
      </c>
      <c r="C27" s="20">
        <f>SUM(E27:X27)</f>
        <v>4514061610.1105328</v>
      </c>
      <c r="E27" s="41">
        <f>'Calculations_Benchmark Case'!I36</f>
        <v>0</v>
      </c>
      <c r="F27" s="42">
        <f>'Calculations_Benchmark Case'!J36</f>
        <v>0</v>
      </c>
      <c r="G27" s="43">
        <f>'Calculations_Benchmark Case'!K36</f>
        <v>0</v>
      </c>
      <c r="H27" s="17">
        <f>'Calculations_Benchmark Case'!L36</f>
        <v>0</v>
      </c>
      <c r="I27" s="17">
        <f>'Calculations_Benchmark Case'!M36</f>
        <v>0</v>
      </c>
      <c r="J27" s="17">
        <f>'Calculations_Benchmark Case'!N36</f>
        <v>66170313.672230788</v>
      </c>
      <c r="K27" s="17">
        <f>'Calculations_Benchmark Case'!O36</f>
        <v>69942021.551547945</v>
      </c>
      <c r="L27" s="17">
        <f>'Calculations_Benchmark Case'!P36</f>
        <v>73928716.779986173</v>
      </c>
      <c r="M27" s="17">
        <f>'Calculations_Benchmark Case'!Q36</f>
        <v>205185807.8497099</v>
      </c>
      <c r="N27" s="17">
        <f>'Calculations_Benchmark Case'!R36</f>
        <v>224147810.8652792</v>
      </c>
      <c r="O27" s="17">
        <f>'Calculations_Benchmark Case'!S36</f>
        <v>245452543.84836045</v>
      </c>
      <c r="P27" s="17">
        <f>'Calculations_Benchmark Case'!T36</f>
        <v>268971582.16847038</v>
      </c>
      <c r="Q27" s="17">
        <f>'Calculations_Benchmark Case'!U36</f>
        <v>295489224.26395434</v>
      </c>
      <c r="R27" s="17">
        <f>'Calculations_Benchmark Case'!V36</f>
        <v>323654025.69554353</v>
      </c>
      <c r="S27" s="17">
        <f>'Calculations_Benchmark Case'!W36</f>
        <v>355390401.34156865</v>
      </c>
      <c r="T27" s="17">
        <f>'Calculations_Benchmark Case'!X36</f>
        <v>390493766.38858777</v>
      </c>
      <c r="U27" s="17">
        <f>'Calculations_Benchmark Case'!Y36</f>
        <v>430181409.19976491</v>
      </c>
      <c r="V27" s="17">
        <f>'Calculations_Benchmark Case'!Z36</f>
        <v>472342611.96284193</v>
      </c>
      <c r="W27" s="17">
        <f>'Calculations_Benchmark Case'!AA36</f>
        <v>519970541.41477668</v>
      </c>
      <c r="X27" s="17">
        <f>'Calculations_Benchmark Case'!AB36</f>
        <v>572740833.10790968</v>
      </c>
    </row>
    <row r="28" spans="2:24" s="6" customFormat="1" ht="13"/>
    <row r="29" spans="2:24" s="6" customFormat="1" ht="13">
      <c r="B29" s="6" t="s">
        <v>53</v>
      </c>
      <c r="C29" s="20">
        <f>SUM(E29:X29)</f>
        <v>0</v>
      </c>
      <c r="E29" s="17">
        <f>E27</f>
        <v>0</v>
      </c>
      <c r="F29" s="17">
        <f t="shared" ref="F29:G29" si="3">F27</f>
        <v>0</v>
      </c>
      <c r="G29" s="17">
        <f t="shared" si="3"/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</row>
    <row r="30" spans="2:24" s="6" customFormat="1" ht="13"/>
    <row r="31" spans="2:24" s="6" customFormat="1" ht="14.5">
      <c r="B31" s="21" t="s">
        <v>48</v>
      </c>
      <c r="C31" s="5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2:24" s="6" customFormat="1" ht="13"/>
    <row r="33" spans="2:24" s="6" customFormat="1" ht="13">
      <c r="B33" s="73" t="s">
        <v>49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2:24" s="63" customFormat="1" ht="13">
      <c r="B34" s="62" t="str">
        <f>'Calculations_Benchmark Case'!B43</f>
        <v>Department Baseline - RBIG</v>
      </c>
      <c r="E34" s="64">
        <f>'Calculations_Benchmark Case'!I43</f>
        <v>53800000</v>
      </c>
      <c r="F34" s="64">
        <f>'Calculations_Benchmark Case'!J43</f>
        <v>65000660</v>
      </c>
      <c r="G34" s="64">
        <f>'Calculations_Benchmark Case'!K43</f>
        <v>244283257</v>
      </c>
      <c r="H34" s="64">
        <f>'Calculations_Benchmark Case'!L43</f>
        <v>331413092</v>
      </c>
      <c r="I34" s="64">
        <f>'Calculations_Benchmark Case'!M43</f>
        <v>260276655</v>
      </c>
      <c r="J34" s="64">
        <f>'Calculations_Benchmark Case'!N43</f>
        <v>0</v>
      </c>
      <c r="K34" s="64">
        <f>'Calculations_Benchmark Case'!O43</f>
        <v>0</v>
      </c>
      <c r="L34" s="64">
        <f>'Calculations_Benchmark Case'!P43</f>
        <v>0</v>
      </c>
      <c r="M34" s="64">
        <f>'Calculations_Benchmark Case'!Q43</f>
        <v>0</v>
      </c>
      <c r="N34" s="64">
        <f>'Calculations_Benchmark Case'!R43</f>
        <v>0</v>
      </c>
      <c r="O34" s="64">
        <f>'Calculations_Benchmark Case'!S43</f>
        <v>0</v>
      </c>
      <c r="P34" s="64">
        <f>'Calculations_Benchmark Case'!T43</f>
        <v>0</v>
      </c>
      <c r="Q34" s="64">
        <f>'Calculations_Benchmark Case'!U43</f>
        <v>0</v>
      </c>
      <c r="R34" s="64">
        <f>'Calculations_Benchmark Case'!V43</f>
        <v>0</v>
      </c>
      <c r="S34" s="64">
        <f>'Calculations_Benchmark Case'!W43</f>
        <v>0</v>
      </c>
      <c r="T34" s="64">
        <f>'Calculations_Benchmark Case'!X43</f>
        <v>0</v>
      </c>
      <c r="U34" s="64">
        <f>'Calculations_Benchmark Case'!Y43</f>
        <v>0</v>
      </c>
      <c r="V34" s="64">
        <f>'Calculations_Benchmark Case'!Z43</f>
        <v>0</v>
      </c>
      <c r="W34" s="64">
        <f>'Calculations_Benchmark Case'!AA43</f>
        <v>0</v>
      </c>
      <c r="X34" s="64">
        <f>'Calculations_Benchmark Case'!AB43</f>
        <v>0</v>
      </c>
    </row>
    <row r="35" spans="2:24" s="63" customFormat="1" ht="13">
      <c r="B35" s="62" t="str">
        <f>'Calculations_Benchmark Case'!B44</f>
        <v>Department Baseline - WTE</v>
      </c>
      <c r="E35" s="64">
        <f>'Calculations_Benchmark Case'!I44</f>
        <v>0</v>
      </c>
      <c r="F35" s="64">
        <f>'Calculations_Benchmark Case'!J44</f>
        <v>0</v>
      </c>
      <c r="G35" s="64">
        <f>'Calculations_Benchmark Case'!K44</f>
        <v>0</v>
      </c>
      <c r="H35" s="64">
        <f>'Calculations_Benchmark Case'!L44</f>
        <v>0</v>
      </c>
      <c r="I35" s="64">
        <f>'Calculations_Benchmark Case'!M44</f>
        <v>0</v>
      </c>
      <c r="J35" s="64">
        <f>'Calculations_Benchmark Case'!N44</f>
        <v>0</v>
      </c>
      <c r="K35" s="64">
        <f>'Calculations_Benchmark Case'!O44</f>
        <v>0</v>
      </c>
      <c r="L35" s="64">
        <f>'Calculations_Benchmark Case'!P44</f>
        <v>0</v>
      </c>
      <c r="M35" s="64">
        <f>'Calculations_Benchmark Case'!Q44</f>
        <v>0</v>
      </c>
      <c r="N35" s="64">
        <f>'Calculations_Benchmark Case'!R44</f>
        <v>0</v>
      </c>
      <c r="O35" s="64">
        <f>'Calculations_Benchmark Case'!S44</f>
        <v>0</v>
      </c>
      <c r="P35" s="64">
        <f>'Calculations_Benchmark Case'!T44</f>
        <v>0</v>
      </c>
      <c r="Q35" s="64">
        <f>'Calculations_Benchmark Case'!U44</f>
        <v>0</v>
      </c>
      <c r="R35" s="64">
        <f>'Calculations_Benchmark Case'!V44</f>
        <v>0</v>
      </c>
      <c r="S35" s="64">
        <f>'Calculations_Benchmark Case'!W44</f>
        <v>0</v>
      </c>
      <c r="T35" s="64">
        <f>'Calculations_Benchmark Case'!X44</f>
        <v>0</v>
      </c>
      <c r="U35" s="64">
        <f>'Calculations_Benchmark Case'!Y44</f>
        <v>0</v>
      </c>
      <c r="V35" s="64">
        <f>'Calculations_Benchmark Case'!Z44</f>
        <v>0</v>
      </c>
      <c r="W35" s="64">
        <f>'Calculations_Benchmark Case'!AA44</f>
        <v>0</v>
      </c>
      <c r="X35" s="64">
        <f>'Calculations_Benchmark Case'!AB44</f>
        <v>0</v>
      </c>
    </row>
    <row r="36" spans="2:24" s="63" customFormat="1" ht="13">
      <c r="B36" s="62" t="str">
        <f>'Calculations_Benchmark Case'!B45</f>
        <v>Department Baseline - MIG</v>
      </c>
      <c r="E36" s="64">
        <f>'Calculations_Benchmark Case'!I45</f>
        <v>0</v>
      </c>
      <c r="F36" s="64">
        <f>'Calculations_Benchmark Case'!J45</f>
        <v>0</v>
      </c>
      <c r="G36" s="64">
        <f>'Calculations_Benchmark Case'!K45</f>
        <v>0</v>
      </c>
      <c r="H36" s="64">
        <f>'Calculations_Benchmark Case'!L45</f>
        <v>0</v>
      </c>
      <c r="I36" s="64">
        <f>'Calculations_Benchmark Case'!M45</f>
        <v>0</v>
      </c>
      <c r="J36" s="64">
        <f>'Calculations_Benchmark Case'!N45</f>
        <v>0</v>
      </c>
      <c r="K36" s="64">
        <f>'Calculations_Benchmark Case'!O45</f>
        <v>0</v>
      </c>
      <c r="L36" s="64">
        <f>'Calculations_Benchmark Case'!P45</f>
        <v>0</v>
      </c>
      <c r="M36" s="64">
        <f>'Calculations_Benchmark Case'!Q45</f>
        <v>0</v>
      </c>
      <c r="N36" s="64">
        <f>'Calculations_Benchmark Case'!R45</f>
        <v>0</v>
      </c>
      <c r="O36" s="64">
        <f>'Calculations_Benchmark Case'!S45</f>
        <v>0</v>
      </c>
      <c r="P36" s="64">
        <f>'Calculations_Benchmark Case'!T45</f>
        <v>0</v>
      </c>
      <c r="Q36" s="64">
        <f>'Calculations_Benchmark Case'!U45</f>
        <v>0</v>
      </c>
      <c r="R36" s="64">
        <f>'Calculations_Benchmark Case'!V45</f>
        <v>0</v>
      </c>
      <c r="S36" s="64">
        <f>'Calculations_Benchmark Case'!W45</f>
        <v>0</v>
      </c>
      <c r="T36" s="64">
        <f>'Calculations_Benchmark Case'!X45</f>
        <v>0</v>
      </c>
      <c r="U36" s="64">
        <f>'Calculations_Benchmark Case'!Y45</f>
        <v>0</v>
      </c>
      <c r="V36" s="64">
        <f>'Calculations_Benchmark Case'!Z45</f>
        <v>0</v>
      </c>
      <c r="W36" s="64">
        <f>'Calculations_Benchmark Case'!AA45</f>
        <v>0</v>
      </c>
      <c r="X36" s="64">
        <f>'Calculations_Benchmark Case'!AB45</f>
        <v>0</v>
      </c>
    </row>
    <row r="37" spans="2:24" s="63" customFormat="1" ht="13">
      <c r="B37" s="62" t="str">
        <f>'Calculations_Benchmark Case'!B46</f>
        <v>External Organisation Grant</v>
      </c>
      <c r="E37" s="64">
        <f>'Calculations_Benchmark Case'!I46</f>
        <v>0</v>
      </c>
      <c r="F37" s="64">
        <f>'Calculations_Benchmark Case'!J46</f>
        <v>0</v>
      </c>
      <c r="G37" s="64">
        <f>'Calculations_Benchmark Case'!K46</f>
        <v>0</v>
      </c>
      <c r="H37" s="64">
        <f>'Calculations_Benchmark Case'!L46</f>
        <v>0</v>
      </c>
      <c r="I37" s="64">
        <f>'Calculations_Benchmark Case'!M46</f>
        <v>0</v>
      </c>
      <c r="J37" s="64">
        <f>'Calculations_Benchmark Case'!N46</f>
        <v>0</v>
      </c>
      <c r="K37" s="64">
        <f>'Calculations_Benchmark Case'!O46</f>
        <v>0</v>
      </c>
      <c r="L37" s="64">
        <f>'Calculations_Benchmark Case'!P46</f>
        <v>0</v>
      </c>
      <c r="M37" s="64">
        <f>'Calculations_Benchmark Case'!Q46</f>
        <v>0</v>
      </c>
      <c r="N37" s="64">
        <f>'Calculations_Benchmark Case'!R46</f>
        <v>0</v>
      </c>
      <c r="O37" s="64">
        <f>'Calculations_Benchmark Case'!S46</f>
        <v>0</v>
      </c>
      <c r="P37" s="64">
        <f>'Calculations_Benchmark Case'!T46</f>
        <v>0</v>
      </c>
      <c r="Q37" s="64">
        <f>'Calculations_Benchmark Case'!U46</f>
        <v>0</v>
      </c>
      <c r="R37" s="64">
        <f>'Calculations_Benchmark Case'!V46</f>
        <v>0</v>
      </c>
      <c r="S37" s="64">
        <f>'Calculations_Benchmark Case'!W46</f>
        <v>0</v>
      </c>
      <c r="T37" s="64">
        <f>'Calculations_Benchmark Case'!X46</f>
        <v>0</v>
      </c>
      <c r="U37" s="64">
        <f>'Calculations_Benchmark Case'!Y46</f>
        <v>0</v>
      </c>
      <c r="V37" s="64">
        <f>'Calculations_Benchmark Case'!Z46</f>
        <v>0</v>
      </c>
      <c r="W37" s="64">
        <f>'Calculations_Benchmark Case'!AA46</f>
        <v>0</v>
      </c>
      <c r="X37" s="64">
        <f>'Calculations_Benchmark Case'!AB46</f>
        <v>0</v>
      </c>
    </row>
    <row r="38" spans="2:24" s="63" customFormat="1" ht="13">
      <c r="B38" s="62" t="str">
        <f>'Calculations_Benchmark Case'!B47</f>
        <v>Other</v>
      </c>
      <c r="E38" s="64">
        <f>'Calculations_Benchmark Case'!I47</f>
        <v>0</v>
      </c>
      <c r="F38" s="64">
        <f>'Calculations_Benchmark Case'!J47</f>
        <v>139207303</v>
      </c>
      <c r="G38" s="64">
        <f>'Calculations_Benchmark Case'!K47</f>
        <v>114026996</v>
      </c>
      <c r="H38" s="64">
        <f>'Calculations_Benchmark Case'!L47</f>
        <v>0</v>
      </c>
      <c r="I38" s="64">
        <f>'Calculations_Benchmark Case'!M47</f>
        <v>0</v>
      </c>
      <c r="J38" s="64">
        <f>'Calculations_Benchmark Case'!N47</f>
        <v>0</v>
      </c>
      <c r="K38" s="64">
        <f>'Calculations_Benchmark Case'!O47</f>
        <v>0</v>
      </c>
      <c r="L38" s="64">
        <f>'Calculations_Benchmark Case'!P47</f>
        <v>0</v>
      </c>
      <c r="M38" s="64">
        <f>'Calculations_Benchmark Case'!Q47</f>
        <v>0</v>
      </c>
      <c r="N38" s="64">
        <f>'Calculations_Benchmark Case'!R47</f>
        <v>0</v>
      </c>
      <c r="O38" s="64">
        <f>'Calculations_Benchmark Case'!S47</f>
        <v>0</v>
      </c>
      <c r="P38" s="64">
        <f>'Calculations_Benchmark Case'!T47</f>
        <v>0</v>
      </c>
      <c r="Q38" s="64">
        <f>'Calculations_Benchmark Case'!U47</f>
        <v>0</v>
      </c>
      <c r="R38" s="64">
        <f>'Calculations_Benchmark Case'!V47</f>
        <v>0</v>
      </c>
      <c r="S38" s="64">
        <f>'Calculations_Benchmark Case'!W47</f>
        <v>0</v>
      </c>
      <c r="T38" s="64">
        <f>'Calculations_Benchmark Case'!X47</f>
        <v>0</v>
      </c>
      <c r="U38" s="64">
        <f>'Calculations_Benchmark Case'!Y47</f>
        <v>0</v>
      </c>
      <c r="V38" s="64">
        <f>'Calculations_Benchmark Case'!Z47</f>
        <v>0</v>
      </c>
      <c r="W38" s="64">
        <f>'Calculations_Benchmark Case'!AA47</f>
        <v>0</v>
      </c>
      <c r="X38" s="64">
        <f>'Calculations_Benchmark Case'!AB47</f>
        <v>0</v>
      </c>
    </row>
    <row r="39" spans="2:24" s="63" customFormat="1" ht="13">
      <c r="B39" s="62" t="str">
        <f>'Calculations_Benchmark Case'!B48</f>
        <v>Transfers</v>
      </c>
      <c r="E39" s="64">
        <f>'Calculations_Benchmark Case'!I48</f>
        <v>-8007963</v>
      </c>
      <c r="F39" s="64">
        <f>'Calculations_Benchmark Case'!J48</f>
        <v>45792037</v>
      </c>
      <c r="G39" s="64">
        <f>'Calculations_Benchmark Case'!K48</f>
        <v>0</v>
      </c>
      <c r="H39" s="64">
        <f>'Calculations_Benchmark Case'!L48</f>
        <v>0</v>
      </c>
      <c r="I39" s="64">
        <f>'Calculations_Benchmark Case'!M48</f>
        <v>0</v>
      </c>
      <c r="J39" s="64">
        <f>'Calculations_Benchmark Case'!N48</f>
        <v>0</v>
      </c>
      <c r="K39" s="64">
        <f>'Calculations_Benchmark Case'!O48</f>
        <v>0</v>
      </c>
      <c r="L39" s="64">
        <f>'Calculations_Benchmark Case'!P48</f>
        <v>0</v>
      </c>
      <c r="M39" s="64">
        <f>'Calculations_Benchmark Case'!Q48</f>
        <v>0</v>
      </c>
      <c r="N39" s="64">
        <f>'Calculations_Benchmark Case'!R48</f>
        <v>0</v>
      </c>
      <c r="O39" s="64">
        <f>'Calculations_Benchmark Case'!S48</f>
        <v>0</v>
      </c>
      <c r="P39" s="64">
        <f>'Calculations_Benchmark Case'!T48</f>
        <v>0</v>
      </c>
      <c r="Q39" s="64">
        <f>'Calculations_Benchmark Case'!U48</f>
        <v>0</v>
      </c>
      <c r="R39" s="64">
        <f>'Calculations_Benchmark Case'!V48</f>
        <v>0</v>
      </c>
      <c r="S39" s="64">
        <f>'Calculations_Benchmark Case'!W48</f>
        <v>0</v>
      </c>
      <c r="T39" s="64">
        <f>'Calculations_Benchmark Case'!X48</f>
        <v>0</v>
      </c>
      <c r="U39" s="64">
        <f>'Calculations_Benchmark Case'!Y48</f>
        <v>0</v>
      </c>
      <c r="V39" s="64">
        <f>'Calculations_Benchmark Case'!Z48</f>
        <v>0</v>
      </c>
      <c r="W39" s="64">
        <f>'Calculations_Benchmark Case'!AA48</f>
        <v>0</v>
      </c>
      <c r="X39" s="64">
        <f>'Calculations_Benchmark Case'!AB48</f>
        <v>0</v>
      </c>
    </row>
    <row r="40" spans="2:24" s="63" customFormat="1" ht="13">
      <c r="B40" s="62" t="str">
        <f>'Calculations_Benchmark Case'!B49</f>
        <v>Private Debt</v>
      </c>
      <c r="E40" s="64">
        <f>'Calculations_Benchmark Case'!I49</f>
        <v>0</v>
      </c>
      <c r="F40" s="64">
        <f>'Calculations_Benchmark Case'!J49</f>
        <v>0</v>
      </c>
      <c r="G40" s="64">
        <f>'Calculations_Benchmark Case'!K49</f>
        <v>0</v>
      </c>
      <c r="H40" s="64">
        <f>'Calculations_Benchmark Case'!L49</f>
        <v>0</v>
      </c>
      <c r="I40" s="64">
        <f>'Calculations_Benchmark Case'!M49</f>
        <v>0</v>
      </c>
      <c r="J40" s="64">
        <f>'Calculations_Benchmark Case'!N49</f>
        <v>0</v>
      </c>
      <c r="K40" s="64">
        <f>'Calculations_Benchmark Case'!O49</f>
        <v>0</v>
      </c>
      <c r="L40" s="64">
        <f>'Calculations_Benchmark Case'!P49</f>
        <v>0</v>
      </c>
      <c r="M40" s="64">
        <f>'Calculations_Benchmark Case'!Q49</f>
        <v>0</v>
      </c>
      <c r="N40" s="64">
        <f>'Calculations_Benchmark Case'!R49</f>
        <v>0</v>
      </c>
      <c r="O40" s="64">
        <f>'Calculations_Benchmark Case'!S49</f>
        <v>0</v>
      </c>
      <c r="P40" s="64">
        <f>'Calculations_Benchmark Case'!T49</f>
        <v>0</v>
      </c>
      <c r="Q40" s="64">
        <f>'Calculations_Benchmark Case'!U49</f>
        <v>0</v>
      </c>
      <c r="R40" s="64">
        <f>'Calculations_Benchmark Case'!V49</f>
        <v>0</v>
      </c>
      <c r="S40" s="64">
        <f>'Calculations_Benchmark Case'!W49</f>
        <v>0</v>
      </c>
      <c r="T40" s="64">
        <f>'Calculations_Benchmark Case'!X49</f>
        <v>0</v>
      </c>
      <c r="U40" s="64">
        <f>'Calculations_Benchmark Case'!Y49</f>
        <v>0</v>
      </c>
      <c r="V40" s="64">
        <f>'Calculations_Benchmark Case'!Z49</f>
        <v>0</v>
      </c>
      <c r="W40" s="64">
        <f>'Calculations_Benchmark Case'!AA49</f>
        <v>0</v>
      </c>
      <c r="X40" s="64">
        <f>'Calculations_Benchmark Case'!AB49</f>
        <v>0</v>
      </c>
    </row>
    <row r="41" spans="2:24" s="6" customFormat="1" ht="13">
      <c r="B41" s="57" t="s">
        <v>51</v>
      </c>
      <c r="C41" s="20">
        <f>SUM(E41:X41)</f>
        <v>1245792037</v>
      </c>
      <c r="E41" s="17">
        <f>'Calculations_Benchmark Case'!I50</f>
        <v>45792037</v>
      </c>
      <c r="F41" s="17">
        <f>'Calculations_Benchmark Case'!J50</f>
        <v>250000000</v>
      </c>
      <c r="G41" s="17">
        <f>'Calculations_Benchmark Case'!K50</f>
        <v>358310253</v>
      </c>
      <c r="H41" s="17">
        <f>'Calculations_Benchmark Case'!L50</f>
        <v>331413092</v>
      </c>
      <c r="I41" s="17">
        <f>'Calculations_Benchmark Case'!M50</f>
        <v>260276655</v>
      </c>
      <c r="J41" s="17">
        <f>'Calculations_Benchmark Case'!N50</f>
        <v>0</v>
      </c>
      <c r="K41" s="17">
        <f>'Calculations_Benchmark Case'!O50</f>
        <v>0</v>
      </c>
      <c r="L41" s="17">
        <f>'Calculations_Benchmark Case'!P50</f>
        <v>0</v>
      </c>
      <c r="M41" s="17">
        <f>'Calculations_Benchmark Case'!Q50</f>
        <v>0</v>
      </c>
      <c r="N41" s="17">
        <f>'Calculations_Benchmark Case'!R50</f>
        <v>0</v>
      </c>
      <c r="O41" s="17">
        <f>'Calculations_Benchmark Case'!S50</f>
        <v>0</v>
      </c>
      <c r="P41" s="17">
        <f>'Calculations_Benchmark Case'!T50</f>
        <v>0</v>
      </c>
      <c r="Q41" s="17">
        <f>'Calculations_Benchmark Case'!U50</f>
        <v>0</v>
      </c>
      <c r="R41" s="17">
        <f>'Calculations_Benchmark Case'!V50</f>
        <v>0</v>
      </c>
      <c r="S41" s="17">
        <f>'Calculations_Benchmark Case'!W50</f>
        <v>0</v>
      </c>
      <c r="T41" s="17">
        <f>'Calculations_Benchmark Case'!X50</f>
        <v>0</v>
      </c>
      <c r="U41" s="17">
        <f>'Calculations_Benchmark Case'!Y50</f>
        <v>0</v>
      </c>
      <c r="V41" s="17">
        <f>'Calculations_Benchmark Case'!Z50</f>
        <v>0</v>
      </c>
      <c r="W41" s="17">
        <f>'Calculations_Benchmark Case'!AA50</f>
        <v>0</v>
      </c>
      <c r="X41" s="17">
        <f>'Calculations_Benchmark Case'!AB50</f>
        <v>0</v>
      </c>
    </row>
    <row r="42" spans="2:24" s="6" customFormat="1" ht="13.5" thickBot="1"/>
    <row r="43" spans="2:24" s="6" customFormat="1" ht="13.5" thickBot="1">
      <c r="B43" s="6" t="s">
        <v>56</v>
      </c>
      <c r="C43" s="20">
        <f>SUM(E43:X43)</f>
        <v>654102290</v>
      </c>
      <c r="E43" s="97">
        <f>E41</f>
        <v>45792037</v>
      </c>
      <c r="F43" s="98">
        <f t="shared" ref="F43:G43" si="4">F41</f>
        <v>250000000</v>
      </c>
      <c r="G43" s="99">
        <f t="shared" si="4"/>
        <v>358310253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</row>
    <row r="44" spans="2:24" s="6" customFormat="1" ht="13"/>
    <row r="45" spans="2:24" s="6" customFormat="1" ht="13">
      <c r="B45" s="73" t="s">
        <v>54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pans="2:24" s="63" customFormat="1" ht="13">
      <c r="B46" s="62" t="str">
        <f>'Calculations_Benchmark Case'!B55</f>
        <v>Equitable Share</v>
      </c>
      <c r="E46" s="64">
        <f>'Calculations_Benchmark Case'!I55</f>
        <v>0</v>
      </c>
      <c r="F46" s="64">
        <f>'Calculations_Benchmark Case'!J55</f>
        <v>0</v>
      </c>
      <c r="G46" s="64">
        <f>'Calculations_Benchmark Case'!K55</f>
        <v>0</v>
      </c>
      <c r="H46" s="64">
        <f>'Calculations_Benchmark Case'!L55</f>
        <v>0</v>
      </c>
      <c r="I46" s="64">
        <f>'Calculations_Benchmark Case'!M55</f>
        <v>0</v>
      </c>
      <c r="J46" s="64">
        <f>'Calculations_Benchmark Case'!N55</f>
        <v>0</v>
      </c>
      <c r="K46" s="64">
        <f>'Calculations_Benchmark Case'!O55</f>
        <v>0</v>
      </c>
      <c r="L46" s="64">
        <f>'Calculations_Benchmark Case'!P55</f>
        <v>0</v>
      </c>
      <c r="M46" s="64">
        <f>'Calculations_Benchmark Case'!Q55</f>
        <v>0</v>
      </c>
      <c r="N46" s="64">
        <f>'Calculations_Benchmark Case'!R55</f>
        <v>0</v>
      </c>
      <c r="O46" s="64">
        <f>'Calculations_Benchmark Case'!S55</f>
        <v>0</v>
      </c>
      <c r="P46" s="64">
        <f>'Calculations_Benchmark Case'!T55</f>
        <v>0</v>
      </c>
      <c r="Q46" s="64">
        <f>'Calculations_Benchmark Case'!U55</f>
        <v>0</v>
      </c>
      <c r="R46" s="64">
        <f>'Calculations_Benchmark Case'!V55</f>
        <v>0</v>
      </c>
      <c r="S46" s="64">
        <f>'Calculations_Benchmark Case'!W55</f>
        <v>0</v>
      </c>
      <c r="T46" s="64">
        <f>'Calculations_Benchmark Case'!X55</f>
        <v>0</v>
      </c>
      <c r="U46" s="64">
        <f>'Calculations_Benchmark Case'!Y55</f>
        <v>0</v>
      </c>
      <c r="V46" s="64">
        <f>'Calculations_Benchmark Case'!Z55</f>
        <v>0</v>
      </c>
      <c r="W46" s="64">
        <f>'Calculations_Benchmark Case'!AA55</f>
        <v>0</v>
      </c>
      <c r="X46" s="64">
        <f>'Calculations_Benchmark Case'!AB55</f>
        <v>0</v>
      </c>
    </row>
    <row r="47" spans="2:24" s="63" customFormat="1" ht="13">
      <c r="B47" s="62" t="str">
        <f>'Calculations_Benchmark Case'!B56</f>
        <v>Opex Grant [Specify]</v>
      </c>
      <c r="E47" s="64">
        <f>'Calculations_Benchmark Case'!I56</f>
        <v>0</v>
      </c>
      <c r="F47" s="64">
        <f>'Calculations_Benchmark Case'!J56</f>
        <v>0</v>
      </c>
      <c r="G47" s="64">
        <f>'Calculations_Benchmark Case'!K56</f>
        <v>0</v>
      </c>
      <c r="H47" s="64">
        <f>'Calculations_Benchmark Case'!L56</f>
        <v>0</v>
      </c>
      <c r="I47" s="64">
        <f>'Calculations_Benchmark Case'!M56</f>
        <v>0</v>
      </c>
      <c r="J47" s="64">
        <f>'Calculations_Benchmark Case'!N56</f>
        <v>0</v>
      </c>
      <c r="K47" s="64">
        <f>'Calculations_Benchmark Case'!O56</f>
        <v>0</v>
      </c>
      <c r="L47" s="64">
        <f>'Calculations_Benchmark Case'!P56</f>
        <v>0</v>
      </c>
      <c r="M47" s="64">
        <f>'Calculations_Benchmark Case'!Q56</f>
        <v>0</v>
      </c>
      <c r="N47" s="64">
        <f>'Calculations_Benchmark Case'!R56</f>
        <v>0</v>
      </c>
      <c r="O47" s="64">
        <f>'Calculations_Benchmark Case'!S56</f>
        <v>0</v>
      </c>
      <c r="P47" s="64">
        <f>'Calculations_Benchmark Case'!T56</f>
        <v>0</v>
      </c>
      <c r="Q47" s="64">
        <f>'Calculations_Benchmark Case'!U56</f>
        <v>0</v>
      </c>
      <c r="R47" s="64">
        <f>'Calculations_Benchmark Case'!V56</f>
        <v>0</v>
      </c>
      <c r="S47" s="64">
        <f>'Calculations_Benchmark Case'!W56</f>
        <v>0</v>
      </c>
      <c r="T47" s="64">
        <f>'Calculations_Benchmark Case'!X56</f>
        <v>0</v>
      </c>
      <c r="U47" s="64">
        <f>'Calculations_Benchmark Case'!Y56</f>
        <v>0</v>
      </c>
      <c r="V47" s="64">
        <f>'Calculations_Benchmark Case'!Z56</f>
        <v>0</v>
      </c>
      <c r="W47" s="64">
        <f>'Calculations_Benchmark Case'!AA56</f>
        <v>0</v>
      </c>
      <c r="X47" s="64">
        <f>'Calculations_Benchmark Case'!AB56</f>
        <v>0</v>
      </c>
    </row>
    <row r="48" spans="2:24" s="63" customFormat="1" ht="13">
      <c r="B48" s="62" t="str">
        <f>'Calculations_Benchmark Case'!B57</f>
        <v>Other</v>
      </c>
      <c r="E48" s="64">
        <f>'Calculations_Benchmark Case'!I57</f>
        <v>0</v>
      </c>
      <c r="F48" s="64">
        <f>'Calculations_Benchmark Case'!J57</f>
        <v>0</v>
      </c>
      <c r="G48" s="64">
        <f>'Calculations_Benchmark Case'!K57</f>
        <v>0</v>
      </c>
      <c r="H48" s="64">
        <f>'Calculations_Benchmark Case'!L57</f>
        <v>0</v>
      </c>
      <c r="I48" s="64">
        <f>'Calculations_Benchmark Case'!M57</f>
        <v>0</v>
      </c>
      <c r="J48" s="64">
        <f>'Calculations_Benchmark Case'!N57</f>
        <v>0</v>
      </c>
      <c r="K48" s="64">
        <f>'Calculations_Benchmark Case'!O57</f>
        <v>0</v>
      </c>
      <c r="L48" s="64">
        <f>'Calculations_Benchmark Case'!P57</f>
        <v>0</v>
      </c>
      <c r="M48" s="64">
        <f>'Calculations_Benchmark Case'!Q57</f>
        <v>0</v>
      </c>
      <c r="N48" s="64">
        <f>'Calculations_Benchmark Case'!R57</f>
        <v>0</v>
      </c>
      <c r="O48" s="64">
        <f>'Calculations_Benchmark Case'!S57</f>
        <v>0</v>
      </c>
      <c r="P48" s="64">
        <f>'Calculations_Benchmark Case'!T57</f>
        <v>0</v>
      </c>
      <c r="Q48" s="64">
        <f>'Calculations_Benchmark Case'!U57</f>
        <v>0</v>
      </c>
      <c r="R48" s="64">
        <f>'Calculations_Benchmark Case'!V57</f>
        <v>0</v>
      </c>
      <c r="S48" s="64">
        <f>'Calculations_Benchmark Case'!W57</f>
        <v>0</v>
      </c>
      <c r="T48" s="64">
        <f>'Calculations_Benchmark Case'!X57</f>
        <v>0</v>
      </c>
      <c r="U48" s="64">
        <f>'Calculations_Benchmark Case'!Y57</f>
        <v>0</v>
      </c>
      <c r="V48" s="64">
        <f>'Calculations_Benchmark Case'!Z57</f>
        <v>0</v>
      </c>
      <c r="W48" s="64">
        <f>'Calculations_Benchmark Case'!AA57</f>
        <v>0</v>
      </c>
      <c r="X48" s="64">
        <f>'Calculations_Benchmark Case'!AB57</f>
        <v>0</v>
      </c>
    </row>
    <row r="49" spans="2:24" s="6" customFormat="1" ht="13">
      <c r="B49" s="57" t="s">
        <v>55</v>
      </c>
      <c r="C49" s="20">
        <f>SUM(E49:X49)</f>
        <v>0</v>
      </c>
      <c r="E49" s="17">
        <f t="shared" ref="E49:X49" si="5">SUM(E46:E48)</f>
        <v>0</v>
      </c>
      <c r="F49" s="17">
        <f t="shared" si="5"/>
        <v>0</v>
      </c>
      <c r="G49" s="17">
        <f t="shared" si="5"/>
        <v>0</v>
      </c>
      <c r="H49" s="17">
        <f t="shared" si="5"/>
        <v>0</v>
      </c>
      <c r="I49" s="17">
        <f t="shared" si="5"/>
        <v>0</v>
      </c>
      <c r="J49" s="17">
        <f t="shared" si="5"/>
        <v>0</v>
      </c>
      <c r="K49" s="17">
        <f t="shared" si="5"/>
        <v>0</v>
      </c>
      <c r="L49" s="17">
        <f t="shared" si="5"/>
        <v>0</v>
      </c>
      <c r="M49" s="17">
        <f t="shared" si="5"/>
        <v>0</v>
      </c>
      <c r="N49" s="17">
        <f t="shared" si="5"/>
        <v>0</v>
      </c>
      <c r="O49" s="17">
        <f t="shared" si="5"/>
        <v>0</v>
      </c>
      <c r="P49" s="17">
        <f t="shared" si="5"/>
        <v>0</v>
      </c>
      <c r="Q49" s="17">
        <f t="shared" si="5"/>
        <v>0</v>
      </c>
      <c r="R49" s="17">
        <f t="shared" si="5"/>
        <v>0</v>
      </c>
      <c r="S49" s="17">
        <f t="shared" si="5"/>
        <v>0</v>
      </c>
      <c r="T49" s="17">
        <f t="shared" si="5"/>
        <v>0</v>
      </c>
      <c r="U49" s="17">
        <f t="shared" si="5"/>
        <v>0</v>
      </c>
      <c r="V49" s="17">
        <f t="shared" si="5"/>
        <v>0</v>
      </c>
      <c r="W49" s="17">
        <f t="shared" si="5"/>
        <v>0</v>
      </c>
      <c r="X49" s="17">
        <f t="shared" si="5"/>
        <v>0</v>
      </c>
    </row>
    <row r="50" spans="2:24" s="6" customFormat="1" ht="13"/>
    <row r="51" spans="2:24" s="6" customFormat="1" ht="13">
      <c r="B51" s="6" t="s">
        <v>70</v>
      </c>
      <c r="C51" s="20">
        <f>SUM(E51:X51)</f>
        <v>0</v>
      </c>
      <c r="E51" s="17">
        <f>E49</f>
        <v>0</v>
      </c>
      <c r="F51" s="17">
        <f t="shared" ref="F51:G51" si="6">F49</f>
        <v>0</v>
      </c>
      <c r="G51" s="17">
        <f t="shared" si="6"/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</row>
    <row r="52" spans="2:24" s="6" customFormat="1" ht="13"/>
    <row r="53" spans="2:24" s="6" customFormat="1" ht="13">
      <c r="B53" s="73" t="s">
        <v>19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2:24" s="6" customFormat="1" ht="13">
      <c r="B54" s="60"/>
    </row>
    <row r="55" spans="2:24" s="6" customFormat="1" ht="13">
      <c r="B55" s="60" t="s">
        <v>83</v>
      </c>
      <c r="E55" s="18">
        <f>'Calculations_Benchmark Case'!I65</f>
        <v>0</v>
      </c>
      <c r="F55" s="18">
        <f>'Calculations_Benchmark Case'!J65</f>
        <v>0</v>
      </c>
      <c r="G55" s="18">
        <f>'Calculations_Benchmark Case'!K65</f>
        <v>0</v>
      </c>
      <c r="H55" s="18">
        <f>'Calculations_Benchmark Case'!L65</f>
        <v>0</v>
      </c>
      <c r="I55" s="18">
        <f>'Calculations_Benchmark Case'!M65</f>
        <v>0</v>
      </c>
      <c r="J55" s="18">
        <f>'Calculations_Benchmark Case'!N65</f>
        <v>0</v>
      </c>
      <c r="K55" s="18">
        <f>'Calculations_Benchmark Case'!O65</f>
        <v>0</v>
      </c>
      <c r="L55" s="18">
        <f>'Calculations_Benchmark Case'!P65</f>
        <v>0</v>
      </c>
      <c r="M55" s="18">
        <f>'Calculations_Benchmark Case'!Q65</f>
        <v>0</v>
      </c>
      <c r="N55" s="18">
        <f>'Calculations_Benchmark Case'!R65</f>
        <v>0</v>
      </c>
      <c r="O55" s="18">
        <f>'Calculations_Benchmark Case'!S65</f>
        <v>0</v>
      </c>
      <c r="P55" s="18">
        <f>'Calculations_Benchmark Case'!T65</f>
        <v>0</v>
      </c>
      <c r="Q55" s="18">
        <f>'Calculations_Benchmark Case'!U65</f>
        <v>0</v>
      </c>
      <c r="R55" s="18">
        <f>'Calculations_Benchmark Case'!V65</f>
        <v>0</v>
      </c>
      <c r="S55" s="18">
        <f>'Calculations_Benchmark Case'!W65</f>
        <v>0</v>
      </c>
      <c r="T55" s="18">
        <f>'Calculations_Benchmark Case'!X65</f>
        <v>0</v>
      </c>
      <c r="U55" s="18">
        <f>'Calculations_Benchmark Case'!Y65</f>
        <v>0</v>
      </c>
      <c r="V55" s="18">
        <f>'Calculations_Benchmark Case'!Z65</f>
        <v>0</v>
      </c>
      <c r="W55" s="18">
        <f>'Calculations_Benchmark Case'!AA65</f>
        <v>0</v>
      </c>
      <c r="X55" s="18">
        <f>'Calculations_Benchmark Case'!AB65</f>
        <v>0</v>
      </c>
    </row>
    <row r="56" spans="2:24" s="6" customFormat="1" ht="13">
      <c r="B56" s="60" t="s">
        <v>84</v>
      </c>
      <c r="E56" s="18">
        <f>'Calculations_Benchmark Case'!I66</f>
        <v>0</v>
      </c>
      <c r="F56" s="18">
        <f>'Calculations_Benchmark Case'!J66</f>
        <v>0</v>
      </c>
      <c r="G56" s="18">
        <f>'Calculations_Benchmark Case'!K66</f>
        <v>0</v>
      </c>
      <c r="H56" s="18">
        <f>'Calculations_Benchmark Case'!L66</f>
        <v>0</v>
      </c>
      <c r="I56" s="18">
        <f>'Calculations_Benchmark Case'!M66</f>
        <v>0</v>
      </c>
      <c r="J56" s="18">
        <f>'Calculations_Benchmark Case'!N66</f>
        <v>0</v>
      </c>
      <c r="K56" s="18">
        <f>'Calculations_Benchmark Case'!O66</f>
        <v>0</v>
      </c>
      <c r="L56" s="18">
        <f>'Calculations_Benchmark Case'!P66</f>
        <v>0</v>
      </c>
      <c r="M56" s="18">
        <f>'Calculations_Benchmark Case'!Q66</f>
        <v>0</v>
      </c>
      <c r="N56" s="18">
        <f>'Calculations_Benchmark Case'!R66</f>
        <v>0</v>
      </c>
      <c r="O56" s="18">
        <f>'Calculations_Benchmark Case'!S66</f>
        <v>0</v>
      </c>
      <c r="P56" s="18">
        <f>'Calculations_Benchmark Case'!T66</f>
        <v>0</v>
      </c>
      <c r="Q56" s="18">
        <f>'Calculations_Benchmark Case'!U66</f>
        <v>0</v>
      </c>
      <c r="R56" s="18">
        <f>'Calculations_Benchmark Case'!V66</f>
        <v>0</v>
      </c>
      <c r="S56" s="18">
        <f>'Calculations_Benchmark Case'!W66</f>
        <v>0</v>
      </c>
      <c r="T56" s="18">
        <f>'Calculations_Benchmark Case'!X66</f>
        <v>0</v>
      </c>
      <c r="U56" s="18">
        <f>'Calculations_Benchmark Case'!Y66</f>
        <v>0</v>
      </c>
      <c r="V56" s="18">
        <f>'Calculations_Benchmark Case'!Z66</f>
        <v>0</v>
      </c>
      <c r="W56" s="18">
        <f>'Calculations_Benchmark Case'!AA66</f>
        <v>0</v>
      </c>
      <c r="X56" s="18">
        <f>'Calculations_Benchmark Case'!AB66</f>
        <v>0</v>
      </c>
    </row>
    <row r="57" spans="2:24" s="6" customFormat="1" ht="13">
      <c r="B57" s="60" t="s">
        <v>24</v>
      </c>
      <c r="E57" s="18">
        <f>'Calculations_Benchmark Case'!I67</f>
        <v>0</v>
      </c>
      <c r="F57" s="18">
        <f>'Calculations_Benchmark Case'!J67</f>
        <v>0</v>
      </c>
      <c r="G57" s="18">
        <f>'Calculations_Benchmark Case'!K67</f>
        <v>0</v>
      </c>
      <c r="H57" s="18">
        <f>'Calculations_Benchmark Case'!L67</f>
        <v>0</v>
      </c>
      <c r="I57" s="18">
        <f>'Calculations_Benchmark Case'!M67</f>
        <v>0</v>
      </c>
      <c r="J57" s="18">
        <f>'Calculations_Benchmark Case'!N67</f>
        <v>0</v>
      </c>
      <c r="K57" s="18">
        <f>'Calculations_Benchmark Case'!O67</f>
        <v>0</v>
      </c>
      <c r="L57" s="18">
        <f>'Calculations_Benchmark Case'!P67</f>
        <v>0</v>
      </c>
      <c r="M57" s="18">
        <f>'Calculations_Benchmark Case'!Q67</f>
        <v>0</v>
      </c>
      <c r="N57" s="18">
        <f>'Calculations_Benchmark Case'!R67</f>
        <v>0</v>
      </c>
      <c r="O57" s="18">
        <f>'Calculations_Benchmark Case'!S67</f>
        <v>0</v>
      </c>
      <c r="P57" s="18">
        <f>'Calculations_Benchmark Case'!T67</f>
        <v>0</v>
      </c>
      <c r="Q57" s="18">
        <f>'Calculations_Benchmark Case'!U67</f>
        <v>0</v>
      </c>
      <c r="R57" s="18">
        <f>'Calculations_Benchmark Case'!V67</f>
        <v>0</v>
      </c>
      <c r="S57" s="18">
        <f>'Calculations_Benchmark Case'!W67</f>
        <v>0</v>
      </c>
      <c r="T57" s="18">
        <f>'Calculations_Benchmark Case'!X67</f>
        <v>0</v>
      </c>
      <c r="U57" s="18">
        <f>'Calculations_Benchmark Case'!Y67</f>
        <v>0</v>
      </c>
      <c r="V57" s="18">
        <f>'Calculations_Benchmark Case'!Z67</f>
        <v>0</v>
      </c>
      <c r="W57" s="18">
        <f>'Calculations_Benchmark Case'!AA67</f>
        <v>0</v>
      </c>
      <c r="X57" s="18">
        <f>'Calculations_Benchmark Case'!AB67</f>
        <v>0</v>
      </c>
    </row>
    <row r="58" spans="2:24" s="6" customFormat="1" ht="13">
      <c r="B58" s="60" t="s">
        <v>25</v>
      </c>
      <c r="E58" s="19">
        <f>SUM(E55:E57)</f>
        <v>0</v>
      </c>
      <c r="F58" s="19">
        <f t="shared" ref="F58:X58" si="7">SUM(F55:F57)</f>
        <v>0</v>
      </c>
      <c r="G58" s="19">
        <f t="shared" si="7"/>
        <v>0</v>
      </c>
      <c r="H58" s="19">
        <f t="shared" si="7"/>
        <v>0</v>
      </c>
      <c r="I58" s="19">
        <f t="shared" si="7"/>
        <v>0</v>
      </c>
      <c r="J58" s="19">
        <f t="shared" si="7"/>
        <v>0</v>
      </c>
      <c r="K58" s="19">
        <f t="shared" si="7"/>
        <v>0</v>
      </c>
      <c r="L58" s="19">
        <f t="shared" si="7"/>
        <v>0</v>
      </c>
      <c r="M58" s="19">
        <f t="shared" si="7"/>
        <v>0</v>
      </c>
      <c r="N58" s="19">
        <f t="shared" si="7"/>
        <v>0</v>
      </c>
      <c r="O58" s="19">
        <f t="shared" si="7"/>
        <v>0</v>
      </c>
      <c r="P58" s="19">
        <f t="shared" si="7"/>
        <v>0</v>
      </c>
      <c r="Q58" s="19">
        <f t="shared" si="7"/>
        <v>0</v>
      </c>
      <c r="R58" s="19">
        <f t="shared" si="7"/>
        <v>0</v>
      </c>
      <c r="S58" s="19">
        <f t="shared" si="7"/>
        <v>0</v>
      </c>
      <c r="T58" s="19">
        <f t="shared" si="7"/>
        <v>0</v>
      </c>
      <c r="U58" s="19">
        <f t="shared" si="7"/>
        <v>0</v>
      </c>
      <c r="V58" s="19">
        <f t="shared" si="7"/>
        <v>0</v>
      </c>
      <c r="W58" s="19">
        <f t="shared" si="7"/>
        <v>0</v>
      </c>
      <c r="X58" s="19">
        <f t="shared" si="7"/>
        <v>0</v>
      </c>
    </row>
    <row r="59" spans="2:24" s="6" customFormat="1" ht="13">
      <c r="B59" s="60"/>
    </row>
    <row r="60" spans="2:24" s="6" customFormat="1" ht="13">
      <c r="B60" s="60" t="s">
        <v>18</v>
      </c>
      <c r="E60" s="18">
        <f>'Calculations_Benchmark Case'!I70</f>
        <v>0</v>
      </c>
      <c r="F60" s="18">
        <f>'Calculations_Benchmark Case'!J70</f>
        <v>0</v>
      </c>
      <c r="G60" s="18">
        <f>'Calculations_Benchmark Case'!K70</f>
        <v>0</v>
      </c>
      <c r="H60" s="18">
        <f>'Calculations_Benchmark Case'!L70</f>
        <v>0</v>
      </c>
      <c r="I60" s="18">
        <f>'Calculations_Benchmark Case'!M70</f>
        <v>0</v>
      </c>
      <c r="J60" s="18">
        <f>'Calculations_Benchmark Case'!N70</f>
        <v>0</v>
      </c>
      <c r="K60" s="18">
        <f>'Calculations_Benchmark Case'!O70</f>
        <v>0</v>
      </c>
      <c r="L60" s="18">
        <f>'Calculations_Benchmark Case'!P70</f>
        <v>0</v>
      </c>
      <c r="M60" s="18">
        <f>'Calculations_Benchmark Case'!Q70</f>
        <v>0</v>
      </c>
      <c r="N60" s="18">
        <f>'Calculations_Benchmark Case'!R70</f>
        <v>0</v>
      </c>
      <c r="O60" s="18">
        <f>'Calculations_Benchmark Case'!S70</f>
        <v>0</v>
      </c>
      <c r="P60" s="18">
        <f>'Calculations_Benchmark Case'!T70</f>
        <v>0</v>
      </c>
      <c r="Q60" s="18">
        <f>'Calculations_Benchmark Case'!U70</f>
        <v>0</v>
      </c>
      <c r="R60" s="18">
        <f>'Calculations_Benchmark Case'!V70</f>
        <v>0</v>
      </c>
      <c r="S60" s="18">
        <f>'Calculations_Benchmark Case'!W70</f>
        <v>0</v>
      </c>
      <c r="T60" s="18">
        <f>'Calculations_Benchmark Case'!X70</f>
        <v>0</v>
      </c>
      <c r="U60" s="18">
        <f>'Calculations_Benchmark Case'!Y70</f>
        <v>0</v>
      </c>
      <c r="V60" s="18">
        <f>'Calculations_Benchmark Case'!Z70</f>
        <v>0</v>
      </c>
      <c r="W60" s="18">
        <f>'Calculations_Benchmark Case'!AA70</f>
        <v>0</v>
      </c>
      <c r="X60" s="18">
        <f>'Calculations_Benchmark Case'!AB70</f>
        <v>0</v>
      </c>
    </row>
    <row r="61" spans="2:24" s="6" customFormat="1" ht="13">
      <c r="B61" s="60" t="s">
        <v>20</v>
      </c>
      <c r="E61" s="19">
        <f t="shared" ref="E61:X61" si="8">E60+E57</f>
        <v>0</v>
      </c>
      <c r="F61" s="19">
        <f t="shared" si="8"/>
        <v>0</v>
      </c>
      <c r="G61" s="19">
        <f t="shared" si="8"/>
        <v>0</v>
      </c>
      <c r="H61" s="19">
        <f t="shared" si="8"/>
        <v>0</v>
      </c>
      <c r="I61" s="19">
        <f t="shared" si="8"/>
        <v>0</v>
      </c>
      <c r="J61" s="19">
        <f t="shared" si="8"/>
        <v>0</v>
      </c>
      <c r="K61" s="19">
        <f t="shared" si="8"/>
        <v>0</v>
      </c>
      <c r="L61" s="19">
        <f t="shared" si="8"/>
        <v>0</v>
      </c>
      <c r="M61" s="19">
        <f t="shared" si="8"/>
        <v>0</v>
      </c>
      <c r="N61" s="19">
        <f t="shared" si="8"/>
        <v>0</v>
      </c>
      <c r="O61" s="19">
        <f t="shared" si="8"/>
        <v>0</v>
      </c>
      <c r="P61" s="19">
        <f t="shared" si="8"/>
        <v>0</v>
      </c>
      <c r="Q61" s="19">
        <f t="shared" si="8"/>
        <v>0</v>
      </c>
      <c r="R61" s="19">
        <f t="shared" si="8"/>
        <v>0</v>
      </c>
      <c r="S61" s="19">
        <f t="shared" si="8"/>
        <v>0</v>
      </c>
      <c r="T61" s="19">
        <f t="shared" si="8"/>
        <v>0</v>
      </c>
      <c r="U61" s="19">
        <f t="shared" si="8"/>
        <v>0</v>
      </c>
      <c r="V61" s="19">
        <f t="shared" si="8"/>
        <v>0</v>
      </c>
      <c r="W61" s="19">
        <f t="shared" si="8"/>
        <v>0</v>
      </c>
      <c r="X61" s="19">
        <f t="shared" si="8"/>
        <v>0</v>
      </c>
    </row>
    <row r="62" spans="2:24" s="6" customFormat="1" ht="13">
      <c r="B62" s="60"/>
    </row>
    <row r="63" spans="2:24" s="6" customFormat="1" ht="14.5">
      <c r="B63" s="21" t="s">
        <v>57</v>
      </c>
      <c r="C63" s="59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2:24" s="6" customFormat="1" ht="13"/>
    <row r="65" spans="2:25" s="6" customFormat="1" ht="13">
      <c r="B65" s="6" t="s">
        <v>74</v>
      </c>
      <c r="C65" s="20">
        <f>SUM(E65:X65)</f>
        <v>6170830348.0213051</v>
      </c>
      <c r="E65" s="76">
        <f>'Calculations_Benchmark Case'!I95</f>
        <v>0</v>
      </c>
      <c r="F65" s="76">
        <f>'Calculations_Benchmark Case'!J95</f>
        <v>0</v>
      </c>
      <c r="G65" s="76">
        <f>'Calculations_Benchmark Case'!K95</f>
        <v>0</v>
      </c>
      <c r="H65" s="76">
        <f>'Calculations_Benchmark Case'!L95</f>
        <v>0</v>
      </c>
      <c r="I65" s="76">
        <f>'Calculations_Benchmark Case'!M95</f>
        <v>0</v>
      </c>
      <c r="J65" s="76">
        <f>'Calculations_Benchmark Case'!N95</f>
        <v>271787897.88508964</v>
      </c>
      <c r="K65" s="76">
        <f>'Calculations_Benchmark Case'!O95</f>
        <v>286494890.55616665</v>
      </c>
      <c r="L65" s="76">
        <f>'Calculations_Benchmark Case'!P95</f>
        <v>302825099.31786811</v>
      </c>
      <c r="M65" s="76">
        <f>'Calculations_Benchmark Case'!Q95</f>
        <v>320086129.97898656</v>
      </c>
      <c r="N65" s="76">
        <f>'Calculations_Benchmark Case'!R95</f>
        <v>339257973.74227589</v>
      </c>
      <c r="O65" s="76">
        <f>'Calculations_Benchmark Case'!S95</f>
        <v>357615908.63289273</v>
      </c>
      <c r="P65" s="76">
        <f>'Calculations_Benchmark Case'!T95</f>
        <v>378000015.42496759</v>
      </c>
      <c r="Q65" s="76">
        <f>'Calculations_Benchmark Case'!U95</f>
        <v>399546016.30419075</v>
      </c>
      <c r="R65" s="76">
        <f>'Calculations_Benchmark Case'!V95</f>
        <v>423477180.71088171</v>
      </c>
      <c r="S65" s="76">
        <f>'Calculations_Benchmark Case'!W95</f>
        <v>446392387.16984075</v>
      </c>
      <c r="T65" s="76">
        <f>'Calculations_Benchmark Case'!X95</f>
        <v>471836753.23852164</v>
      </c>
      <c r="U65" s="76">
        <f>'Calculations_Benchmark Case'!Y95</f>
        <v>498731448.17311728</v>
      </c>
      <c r="V65" s="76">
        <f>'Calculations_Benchmark Case'!Z95</f>
        <v>528603412.33739316</v>
      </c>
      <c r="W65" s="76">
        <f>'Calculations_Benchmark Case'!AA95</f>
        <v>557207211.73996711</v>
      </c>
      <c r="X65" s="76">
        <f>'Calculations_Benchmark Case'!AB95</f>
        <v>588968022.80914521</v>
      </c>
    </row>
    <row r="66" spans="2:25" s="6" customFormat="1" ht="13">
      <c r="B66" s="6" t="s">
        <v>13</v>
      </c>
      <c r="C66" s="20">
        <f>SUM(E66:X66)</f>
        <v>-2557752000</v>
      </c>
      <c r="E66" s="18">
        <f>'Calculations_Benchmark Case'!I96</f>
        <v>-107600000</v>
      </c>
      <c r="F66" s="18">
        <f>'Calculations_Benchmark Case'!J96</f>
        <v>-500000000</v>
      </c>
      <c r="G66" s="18">
        <f>'Calculations_Benchmark Case'!K96</f>
        <v>-716620506</v>
      </c>
      <c r="H66" s="18">
        <f>'Calculations_Benchmark Case'!L96</f>
        <v>-662826184</v>
      </c>
      <c r="I66" s="18">
        <f>'Calculations_Benchmark Case'!M96</f>
        <v>-520553310</v>
      </c>
      <c r="J66" s="18">
        <f>'Calculations_Benchmark Case'!N96</f>
        <v>0</v>
      </c>
      <c r="K66" s="18">
        <f>'Calculations_Benchmark Case'!O96</f>
        <v>0</v>
      </c>
      <c r="L66" s="18">
        <f>'Calculations_Benchmark Case'!P96</f>
        <v>0</v>
      </c>
      <c r="M66" s="18">
        <f>'Calculations_Benchmark Case'!Q96</f>
        <v>0</v>
      </c>
      <c r="N66" s="18">
        <f>'Calculations_Benchmark Case'!R96</f>
        <v>0</v>
      </c>
      <c r="O66" s="18">
        <f>'Calculations_Benchmark Case'!S96</f>
        <v>0</v>
      </c>
      <c r="P66" s="18">
        <f>'Calculations_Benchmark Case'!T96</f>
        <v>0</v>
      </c>
      <c r="Q66" s="18">
        <f>'Calculations_Benchmark Case'!U96</f>
        <v>0</v>
      </c>
      <c r="R66" s="18">
        <f>'Calculations_Benchmark Case'!V96</f>
        <v>0</v>
      </c>
      <c r="S66" s="18">
        <f>'Calculations_Benchmark Case'!W96</f>
        <v>-50152000</v>
      </c>
      <c r="T66" s="18">
        <f>'Calculations_Benchmark Case'!X96</f>
        <v>0</v>
      </c>
      <c r="U66" s="18">
        <f>'Calculations_Benchmark Case'!Y96</f>
        <v>0</v>
      </c>
      <c r="V66" s="18">
        <f>'Calculations_Benchmark Case'!Z96</f>
        <v>0</v>
      </c>
      <c r="W66" s="18">
        <f>'Calculations_Benchmark Case'!AA96</f>
        <v>0</v>
      </c>
      <c r="X66" s="18">
        <f>'Calculations_Benchmark Case'!AB96</f>
        <v>0</v>
      </c>
    </row>
    <row r="67" spans="2:25" s="6" customFormat="1" ht="13">
      <c r="B67" s="6" t="s">
        <v>12</v>
      </c>
      <c r="C67" s="20">
        <f>SUM(E67:X67)</f>
        <v>-4514061610.1105328</v>
      </c>
      <c r="E67" s="18">
        <f>'Calculations_Benchmark Case'!I97</f>
        <v>0</v>
      </c>
      <c r="F67" s="18">
        <f>'Calculations_Benchmark Case'!J97</f>
        <v>0</v>
      </c>
      <c r="G67" s="18">
        <f>'Calculations_Benchmark Case'!K97</f>
        <v>0</v>
      </c>
      <c r="H67" s="18">
        <f>'Calculations_Benchmark Case'!L97</f>
        <v>0</v>
      </c>
      <c r="I67" s="18">
        <f>'Calculations_Benchmark Case'!M97</f>
        <v>0</v>
      </c>
      <c r="J67" s="18">
        <f>'Calculations_Benchmark Case'!N97</f>
        <v>-66170313.672230788</v>
      </c>
      <c r="K67" s="18">
        <f>'Calculations_Benchmark Case'!O97</f>
        <v>-69942021.551547945</v>
      </c>
      <c r="L67" s="18">
        <f>'Calculations_Benchmark Case'!P97</f>
        <v>-73928716.779986173</v>
      </c>
      <c r="M67" s="18">
        <f>'Calculations_Benchmark Case'!Q97</f>
        <v>-205185807.8497099</v>
      </c>
      <c r="N67" s="18">
        <f>'Calculations_Benchmark Case'!R97</f>
        <v>-224147810.8652792</v>
      </c>
      <c r="O67" s="18">
        <f>'Calculations_Benchmark Case'!S97</f>
        <v>-245452543.84836045</v>
      </c>
      <c r="P67" s="18">
        <f>'Calculations_Benchmark Case'!T97</f>
        <v>-268971582.16847038</v>
      </c>
      <c r="Q67" s="18">
        <f>'Calculations_Benchmark Case'!U97</f>
        <v>-295489224.26395434</v>
      </c>
      <c r="R67" s="18">
        <f>'Calculations_Benchmark Case'!V97</f>
        <v>-323654025.69554353</v>
      </c>
      <c r="S67" s="18">
        <f>'Calculations_Benchmark Case'!W97</f>
        <v>-355390401.34156865</v>
      </c>
      <c r="T67" s="18">
        <f>'Calculations_Benchmark Case'!X97</f>
        <v>-390493766.38858777</v>
      </c>
      <c r="U67" s="18">
        <f>'Calculations_Benchmark Case'!Y97</f>
        <v>-430181409.19976491</v>
      </c>
      <c r="V67" s="18">
        <f>'Calculations_Benchmark Case'!Z97</f>
        <v>-472342611.96284193</v>
      </c>
      <c r="W67" s="18">
        <f>'Calculations_Benchmark Case'!AA97</f>
        <v>-519970541.41477668</v>
      </c>
      <c r="X67" s="18">
        <f>'Calculations_Benchmark Case'!AB97</f>
        <v>-572740833.10790968</v>
      </c>
      <c r="Y67" s="18"/>
    </row>
    <row r="68" spans="2:25" s="6" customFormat="1" ht="13">
      <c r="B68" s="6" t="s">
        <v>26</v>
      </c>
      <c r="C68" s="20">
        <f>SUM(E68:X68)</f>
        <v>0</v>
      </c>
      <c r="E68" s="18">
        <f>'Calculations_Benchmark Case'!I98</f>
        <v>0</v>
      </c>
      <c r="F68" s="18">
        <f>'Calculations_Benchmark Case'!J98</f>
        <v>0</v>
      </c>
      <c r="G68" s="18">
        <f>'Calculations_Benchmark Case'!K98</f>
        <v>0</v>
      </c>
      <c r="H68" s="18">
        <f>'Calculations_Benchmark Case'!L98</f>
        <v>0</v>
      </c>
      <c r="I68" s="18">
        <f>'Calculations_Benchmark Case'!M98</f>
        <v>0</v>
      </c>
      <c r="J68" s="18">
        <f>'Calculations_Benchmark Case'!N98</f>
        <v>0</v>
      </c>
      <c r="K68" s="18">
        <f>'Calculations_Benchmark Case'!O98</f>
        <v>0</v>
      </c>
      <c r="L68" s="18">
        <f>'Calculations_Benchmark Case'!P98</f>
        <v>0</v>
      </c>
      <c r="M68" s="18">
        <f>'Calculations_Benchmark Case'!Q98</f>
        <v>0</v>
      </c>
      <c r="N68" s="18">
        <f>'Calculations_Benchmark Case'!R98</f>
        <v>0</v>
      </c>
      <c r="O68" s="18">
        <f>'Calculations_Benchmark Case'!S98</f>
        <v>0</v>
      </c>
      <c r="P68" s="18">
        <f>'Calculations_Benchmark Case'!T98</f>
        <v>0</v>
      </c>
      <c r="Q68" s="18">
        <f>'Calculations_Benchmark Case'!U98</f>
        <v>0</v>
      </c>
      <c r="R68" s="18">
        <f>'Calculations_Benchmark Case'!V98</f>
        <v>0</v>
      </c>
      <c r="S68" s="18">
        <f>'Calculations_Benchmark Case'!W98</f>
        <v>0</v>
      </c>
      <c r="T68" s="18">
        <f>'Calculations_Benchmark Case'!X98</f>
        <v>0</v>
      </c>
      <c r="U68" s="18">
        <f>'Calculations_Benchmark Case'!Y98</f>
        <v>0</v>
      </c>
      <c r="V68" s="18">
        <f>'Calculations_Benchmark Case'!Z98</f>
        <v>0</v>
      </c>
      <c r="W68" s="18">
        <f>'Calculations_Benchmark Case'!AA98</f>
        <v>0</v>
      </c>
      <c r="X68" s="18">
        <f>'Calculations_Benchmark Case'!AB98</f>
        <v>0</v>
      </c>
    </row>
    <row r="69" spans="2:25" s="6" customFormat="1" ht="13">
      <c r="B69" s="6" t="s">
        <v>75</v>
      </c>
      <c r="C69" s="20">
        <f>SUM(E69:X69)</f>
        <v>-900983262.08922756</v>
      </c>
      <c r="E69" s="19">
        <f>SUM(E65:E68)</f>
        <v>-107600000</v>
      </c>
      <c r="F69" s="19">
        <f t="shared" ref="F69:X69" si="9">SUM(F65:F68)</f>
        <v>-500000000</v>
      </c>
      <c r="G69" s="19">
        <f t="shared" si="9"/>
        <v>-716620506</v>
      </c>
      <c r="H69" s="19">
        <f t="shared" si="9"/>
        <v>-662826184</v>
      </c>
      <c r="I69" s="19">
        <f t="shared" si="9"/>
        <v>-520553310</v>
      </c>
      <c r="J69" s="19">
        <f t="shared" si="9"/>
        <v>205617584.21285886</v>
      </c>
      <c r="K69" s="19">
        <f t="shared" si="9"/>
        <v>216552869.0046187</v>
      </c>
      <c r="L69" s="19">
        <f t="shared" si="9"/>
        <v>228896382.53788194</v>
      </c>
      <c r="M69" s="19">
        <f t="shared" si="9"/>
        <v>114900322.12927666</v>
      </c>
      <c r="N69" s="19">
        <f t="shared" si="9"/>
        <v>115110162.8769967</v>
      </c>
      <c r="O69" s="19">
        <f t="shared" si="9"/>
        <v>112163364.78453228</v>
      </c>
      <c r="P69" s="19">
        <f t="shared" si="9"/>
        <v>109028433.2564972</v>
      </c>
      <c r="Q69" s="19">
        <f t="shared" si="9"/>
        <v>104056792.04023641</v>
      </c>
      <c r="R69" s="19">
        <f t="shared" si="9"/>
        <v>99823155.015338182</v>
      </c>
      <c r="S69" s="19">
        <f t="shared" si="9"/>
        <v>40849985.828272104</v>
      </c>
      <c r="T69" s="19">
        <f t="shared" si="9"/>
        <v>81342986.849933863</v>
      </c>
      <c r="U69" s="19">
        <f t="shared" si="9"/>
        <v>68550038.973352373</v>
      </c>
      <c r="V69" s="19">
        <f t="shared" si="9"/>
        <v>56260800.374551237</v>
      </c>
      <c r="W69" s="19">
        <f t="shared" si="9"/>
        <v>37236670.325190425</v>
      </c>
      <c r="X69" s="19">
        <f t="shared" si="9"/>
        <v>16227189.701235533</v>
      </c>
    </row>
    <row r="70" spans="2:25" s="27" customFormat="1" ht="13">
      <c r="C70" s="2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6"/>
    </row>
    <row r="71" spans="2:25" s="6" customFormat="1" ht="13">
      <c r="B71" s="6" t="s">
        <v>71</v>
      </c>
      <c r="C71" s="20">
        <f>SUM(E71:X71)</f>
        <v>0</v>
      </c>
      <c r="E71" s="18">
        <f>'Calculations_Benchmark Case'!I101</f>
        <v>0</v>
      </c>
      <c r="F71" s="18">
        <f>'Calculations_Benchmark Case'!J101</f>
        <v>0</v>
      </c>
      <c r="G71" s="18">
        <f>'Calculations_Benchmark Case'!K101</f>
        <v>0</v>
      </c>
      <c r="H71" s="18">
        <f>'Calculations_Benchmark Case'!L101</f>
        <v>0</v>
      </c>
      <c r="I71" s="18">
        <f>'Calculations_Benchmark Case'!M101</f>
        <v>0</v>
      </c>
      <c r="J71" s="18">
        <f>'Calculations_Benchmark Case'!N101</f>
        <v>0</v>
      </c>
      <c r="K71" s="18">
        <f>'Calculations_Benchmark Case'!O101</f>
        <v>0</v>
      </c>
      <c r="L71" s="18">
        <f>'Calculations_Benchmark Case'!P101</f>
        <v>0</v>
      </c>
      <c r="M71" s="18">
        <f>'Calculations_Benchmark Case'!Q101</f>
        <v>0</v>
      </c>
      <c r="N71" s="18">
        <f>'Calculations_Benchmark Case'!R101</f>
        <v>0</v>
      </c>
      <c r="O71" s="18">
        <f>'Calculations_Benchmark Case'!S101</f>
        <v>0</v>
      </c>
      <c r="P71" s="18">
        <f>'Calculations_Benchmark Case'!T101</f>
        <v>0</v>
      </c>
      <c r="Q71" s="18">
        <f>'Calculations_Benchmark Case'!U101</f>
        <v>0</v>
      </c>
      <c r="R71" s="18">
        <f>'Calculations_Benchmark Case'!V101</f>
        <v>0</v>
      </c>
      <c r="S71" s="18">
        <f>'Calculations_Benchmark Case'!W101</f>
        <v>0</v>
      </c>
      <c r="T71" s="18">
        <f>'Calculations_Benchmark Case'!X101</f>
        <v>0</v>
      </c>
      <c r="U71" s="18">
        <f>'Calculations_Benchmark Case'!Y101</f>
        <v>0</v>
      </c>
      <c r="V71" s="18">
        <f>'Calculations_Benchmark Case'!Z101</f>
        <v>0</v>
      </c>
      <c r="W71" s="18">
        <f>'Calculations_Benchmark Case'!AA101</f>
        <v>0</v>
      </c>
      <c r="X71" s="18">
        <f>'Calculations_Benchmark Case'!AB101</f>
        <v>0</v>
      </c>
    </row>
    <row r="72" spans="2:25" s="6" customFormat="1" ht="13">
      <c r="B72" s="6" t="s">
        <v>72</v>
      </c>
      <c r="C72" s="20">
        <f>SUM(E72:X72)</f>
        <v>1245792037</v>
      </c>
      <c r="E72" s="18">
        <f>'Calculations_Benchmark Case'!I102</f>
        <v>45792037</v>
      </c>
      <c r="F72" s="18">
        <f>'Calculations_Benchmark Case'!J102</f>
        <v>250000000</v>
      </c>
      <c r="G72" s="18">
        <f>'Calculations_Benchmark Case'!K102</f>
        <v>358310253</v>
      </c>
      <c r="H72" s="18">
        <f>'Calculations_Benchmark Case'!L102</f>
        <v>331413092</v>
      </c>
      <c r="I72" s="18">
        <f>'Calculations_Benchmark Case'!M102</f>
        <v>260276655</v>
      </c>
      <c r="J72" s="18">
        <f>'Calculations_Benchmark Case'!N102</f>
        <v>0</v>
      </c>
      <c r="K72" s="18">
        <f>'Calculations_Benchmark Case'!O102</f>
        <v>0</v>
      </c>
      <c r="L72" s="18">
        <f>'Calculations_Benchmark Case'!P102</f>
        <v>0</v>
      </c>
      <c r="M72" s="18">
        <f>'Calculations_Benchmark Case'!Q102</f>
        <v>0</v>
      </c>
      <c r="N72" s="18">
        <f>'Calculations_Benchmark Case'!R102</f>
        <v>0</v>
      </c>
      <c r="O72" s="18">
        <f>'Calculations_Benchmark Case'!S102</f>
        <v>0</v>
      </c>
      <c r="P72" s="18">
        <f>'Calculations_Benchmark Case'!T102</f>
        <v>0</v>
      </c>
      <c r="Q72" s="18">
        <f>'Calculations_Benchmark Case'!U102</f>
        <v>0</v>
      </c>
      <c r="R72" s="18">
        <f>'Calculations_Benchmark Case'!V102</f>
        <v>0</v>
      </c>
      <c r="S72" s="18">
        <f>'Calculations_Benchmark Case'!W102</f>
        <v>0</v>
      </c>
      <c r="T72" s="18">
        <f>'Calculations_Benchmark Case'!X102</f>
        <v>0</v>
      </c>
      <c r="U72" s="18">
        <f>'Calculations_Benchmark Case'!Y102</f>
        <v>0</v>
      </c>
      <c r="V72" s="18">
        <f>'Calculations_Benchmark Case'!Z102</f>
        <v>0</v>
      </c>
      <c r="W72" s="18">
        <f>'Calculations_Benchmark Case'!AA102</f>
        <v>0</v>
      </c>
      <c r="X72" s="18">
        <f>'Calculations_Benchmark Case'!AB102</f>
        <v>0</v>
      </c>
    </row>
    <row r="73" spans="2:25" s="6" customFormat="1" ht="13">
      <c r="B73" s="6" t="s">
        <v>79</v>
      </c>
      <c r="C73" s="20">
        <f>SUM(E73:X73)</f>
        <v>344808774.91077244</v>
      </c>
      <c r="E73" s="19">
        <f>SUM(E69:E72)</f>
        <v>-61807963</v>
      </c>
      <c r="F73" s="19">
        <f t="shared" ref="F73:X73" si="10">SUM(F69:F72)</f>
        <v>-250000000</v>
      </c>
      <c r="G73" s="19">
        <f t="shared" si="10"/>
        <v>-358310253</v>
      </c>
      <c r="H73" s="19">
        <f t="shared" si="10"/>
        <v>-331413092</v>
      </c>
      <c r="I73" s="19">
        <f t="shared" si="10"/>
        <v>-260276655</v>
      </c>
      <c r="J73" s="19">
        <f t="shared" si="10"/>
        <v>205617584.21285886</v>
      </c>
      <c r="K73" s="19">
        <f t="shared" si="10"/>
        <v>216552869.0046187</v>
      </c>
      <c r="L73" s="19">
        <f t="shared" si="10"/>
        <v>228896382.53788194</v>
      </c>
      <c r="M73" s="19">
        <f t="shared" si="10"/>
        <v>114900322.12927666</v>
      </c>
      <c r="N73" s="19">
        <f t="shared" si="10"/>
        <v>115110162.8769967</v>
      </c>
      <c r="O73" s="19">
        <f t="shared" si="10"/>
        <v>112163364.78453228</v>
      </c>
      <c r="P73" s="19">
        <f t="shared" si="10"/>
        <v>109028433.2564972</v>
      </c>
      <c r="Q73" s="19">
        <f t="shared" si="10"/>
        <v>104056792.04023641</v>
      </c>
      <c r="R73" s="19">
        <f t="shared" si="10"/>
        <v>99823155.015338182</v>
      </c>
      <c r="S73" s="19">
        <f t="shared" si="10"/>
        <v>40849985.828272104</v>
      </c>
      <c r="T73" s="19">
        <f t="shared" si="10"/>
        <v>81342986.849933863</v>
      </c>
      <c r="U73" s="19">
        <f t="shared" si="10"/>
        <v>68550038.973352373</v>
      </c>
      <c r="V73" s="19">
        <f t="shared" si="10"/>
        <v>56260800.374551237</v>
      </c>
      <c r="W73" s="19">
        <f t="shared" si="10"/>
        <v>37236670.325190425</v>
      </c>
      <c r="X73" s="19">
        <f t="shared" si="10"/>
        <v>16227189.701235533</v>
      </c>
    </row>
    <row r="74" spans="2:25" s="27" customFormat="1" ht="13">
      <c r="C74" s="2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6"/>
    </row>
    <row r="75" spans="2:25" s="6" customFormat="1" ht="13">
      <c r="B75" s="6" t="s">
        <v>82</v>
      </c>
      <c r="C75" s="20">
        <f>SUM(E75:X75)</f>
        <v>1261807963</v>
      </c>
      <c r="E75" s="17">
        <f>'Calculations_Benchmark Case'!I105</f>
        <v>61807963</v>
      </c>
      <c r="F75" s="17">
        <f>'Calculations_Benchmark Case'!J105</f>
        <v>250000000</v>
      </c>
      <c r="G75" s="17">
        <f>'Calculations_Benchmark Case'!K105</f>
        <v>358310253</v>
      </c>
      <c r="H75" s="17">
        <f>'Calculations_Benchmark Case'!L105</f>
        <v>331413092</v>
      </c>
      <c r="I75" s="17">
        <f>'Calculations_Benchmark Case'!M105</f>
        <v>260276655</v>
      </c>
      <c r="J75" s="17">
        <f>'Calculations_Benchmark Case'!N105</f>
        <v>0</v>
      </c>
      <c r="K75" s="17">
        <f>'Calculations_Benchmark Case'!O105</f>
        <v>0</v>
      </c>
      <c r="L75" s="17">
        <f>'Calculations_Benchmark Case'!P105</f>
        <v>0</v>
      </c>
      <c r="M75" s="17">
        <f>'Calculations_Benchmark Case'!Q105</f>
        <v>0</v>
      </c>
      <c r="N75" s="17">
        <f>'Calculations_Benchmark Case'!R105</f>
        <v>0</v>
      </c>
      <c r="O75" s="17">
        <f>'Calculations_Benchmark Case'!S105</f>
        <v>0</v>
      </c>
      <c r="P75" s="17">
        <f>'Calculations_Benchmark Case'!T105</f>
        <v>0</v>
      </c>
      <c r="Q75" s="17">
        <f>'Calculations_Benchmark Case'!U105</f>
        <v>0</v>
      </c>
      <c r="R75" s="17">
        <f>'Calculations_Benchmark Case'!V105</f>
        <v>0</v>
      </c>
      <c r="S75" s="17">
        <f>'Calculations_Benchmark Case'!W105</f>
        <v>0</v>
      </c>
      <c r="T75" s="17">
        <f>'Calculations_Benchmark Case'!X105</f>
        <v>0</v>
      </c>
      <c r="U75" s="17">
        <f>'Calculations_Benchmark Case'!Y105</f>
        <v>0</v>
      </c>
      <c r="V75" s="17">
        <f>'Calculations_Benchmark Case'!Z105</f>
        <v>0</v>
      </c>
      <c r="W75" s="17">
        <f>'Calculations_Benchmark Case'!AA105</f>
        <v>0</v>
      </c>
      <c r="X75" s="17">
        <f>'Calculations_Benchmark Case'!AB105</f>
        <v>0</v>
      </c>
    </row>
    <row r="76" spans="2:25" s="6" customFormat="1" ht="13"/>
    <row r="77" spans="2:25" s="6" customFormat="1" ht="13">
      <c r="B77" s="6" t="s">
        <v>81</v>
      </c>
      <c r="C77" s="20">
        <f>SUM(E77:X77)</f>
        <v>670118216</v>
      </c>
      <c r="E77" s="17">
        <f>'Calculations_Benchmark Case'!I107</f>
        <v>61807963</v>
      </c>
      <c r="F77" s="17">
        <f>'Calculations_Benchmark Case'!J107</f>
        <v>250000000</v>
      </c>
      <c r="G77" s="17">
        <f>'Calculations_Benchmark Case'!K107</f>
        <v>358310253</v>
      </c>
      <c r="H77" s="17">
        <f>'Calculations_Benchmark Case'!L107</f>
        <v>0</v>
      </c>
      <c r="I77" s="17">
        <f>'Calculations_Benchmark Case'!M107</f>
        <v>0</v>
      </c>
      <c r="J77" s="17">
        <f>'Calculations_Benchmark Case'!N107</f>
        <v>0</v>
      </c>
      <c r="K77" s="17">
        <f>'Calculations_Benchmark Case'!O107</f>
        <v>0</v>
      </c>
      <c r="L77" s="17">
        <f>'Calculations_Benchmark Case'!P107</f>
        <v>0</v>
      </c>
      <c r="M77" s="17">
        <f>'Calculations_Benchmark Case'!Q107</f>
        <v>0</v>
      </c>
      <c r="N77" s="17">
        <f>'Calculations_Benchmark Case'!R107</f>
        <v>0</v>
      </c>
      <c r="O77" s="17">
        <f>'Calculations_Benchmark Case'!S107</f>
        <v>0</v>
      </c>
      <c r="P77" s="17">
        <f>'Calculations_Benchmark Case'!T107</f>
        <v>0</v>
      </c>
      <c r="Q77" s="17">
        <f>'Calculations_Benchmark Case'!U107</f>
        <v>0</v>
      </c>
      <c r="R77" s="17">
        <f>'Calculations_Benchmark Case'!V107</f>
        <v>0</v>
      </c>
      <c r="S77" s="17">
        <f>'Calculations_Benchmark Case'!W107</f>
        <v>0</v>
      </c>
      <c r="T77" s="17">
        <f>'Calculations_Benchmark Case'!X107</f>
        <v>0</v>
      </c>
      <c r="U77" s="17">
        <f>'Calculations_Benchmark Case'!Y107</f>
        <v>0</v>
      </c>
      <c r="V77" s="17">
        <f>'Calculations_Benchmark Case'!Z107</f>
        <v>0</v>
      </c>
      <c r="W77" s="17">
        <f>'Calculations_Benchmark Case'!AA107</f>
        <v>0</v>
      </c>
      <c r="X77" s="17">
        <f>'Calculations_Benchmark Case'!AB107</f>
        <v>0</v>
      </c>
    </row>
    <row r="78" spans="2:25" s="6" customFormat="1" ht="13"/>
    <row r="79" spans="2:25" s="6" customFormat="1" ht="14.5">
      <c r="B79" s="21" t="s">
        <v>76</v>
      </c>
      <c r="C79" s="5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2:25" s="6" customFormat="1" ht="13"/>
    <row r="81" spans="2:25" s="6" customFormat="1" ht="13">
      <c r="B81" s="12" t="s">
        <v>77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2:25" s="6" customFormat="1" ht="13">
      <c r="B82" s="6" t="s">
        <v>78</v>
      </c>
      <c r="C82" s="20">
        <f>SUM(E82:X82)</f>
        <v>0</v>
      </c>
      <c r="E82" s="17">
        <f>'Calculations_Benchmark Case'!I112</f>
        <v>0</v>
      </c>
      <c r="F82" s="17">
        <f>'Calculations_Benchmark Case'!J112</f>
        <v>0</v>
      </c>
      <c r="G82" s="17">
        <f>'Calculations_Benchmark Case'!K112</f>
        <v>0</v>
      </c>
      <c r="H82" s="17">
        <f>'Calculations_Benchmark Case'!L112</f>
        <v>0</v>
      </c>
      <c r="I82" s="17">
        <f>'Calculations_Benchmark Case'!M112</f>
        <v>0</v>
      </c>
      <c r="J82" s="17">
        <f>'Calculations_Benchmark Case'!N112</f>
        <v>0</v>
      </c>
      <c r="K82" s="17">
        <f>'Calculations_Benchmark Case'!O112</f>
        <v>0</v>
      </c>
      <c r="L82" s="17">
        <f>'Calculations_Benchmark Case'!P112</f>
        <v>0</v>
      </c>
      <c r="M82" s="17">
        <f>'Calculations_Benchmark Case'!Q112</f>
        <v>0</v>
      </c>
      <c r="N82" s="17">
        <f>'Calculations_Benchmark Case'!R112</f>
        <v>0</v>
      </c>
      <c r="O82" s="17">
        <f>'Calculations_Benchmark Case'!S112</f>
        <v>0</v>
      </c>
      <c r="P82" s="17">
        <f>'Calculations_Benchmark Case'!T112</f>
        <v>0</v>
      </c>
      <c r="Q82" s="17">
        <f>'Calculations_Benchmark Case'!U112</f>
        <v>0</v>
      </c>
      <c r="R82" s="17">
        <f>'Calculations_Benchmark Case'!V112</f>
        <v>0</v>
      </c>
      <c r="S82" s="17">
        <f>'Calculations_Benchmark Case'!W112</f>
        <v>0</v>
      </c>
      <c r="T82" s="17">
        <f>'Calculations_Benchmark Case'!X112</f>
        <v>0</v>
      </c>
      <c r="U82" s="17">
        <f>'Calculations_Benchmark Case'!Y112</f>
        <v>0</v>
      </c>
      <c r="V82" s="17">
        <f>'Calculations_Benchmark Case'!Z112</f>
        <v>0</v>
      </c>
      <c r="W82" s="17">
        <f>'Calculations_Benchmark Case'!AA112</f>
        <v>0</v>
      </c>
      <c r="X82" s="17">
        <f>'Calculations_Benchmark Case'!AB112</f>
        <v>0</v>
      </c>
    </row>
    <row r="83" spans="2:25" s="6" customFormat="1" ht="13"/>
    <row r="84" spans="2:25" s="6" customFormat="1" ht="14.5">
      <c r="B84" s="21" t="s">
        <v>85</v>
      </c>
      <c r="C84" s="5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2:25" ht="13">
      <c r="Y85" s="6"/>
    </row>
    <row r="86" spans="2:25" hidden="1"/>
    <row r="87" spans="2:25" hidden="1"/>
    <row r="88" spans="2:25" hidden="1"/>
    <row r="89" spans="2:25" hidden="1"/>
    <row r="90" spans="2:25" hidden="1"/>
    <row r="91" spans="2:25" hidden="1"/>
    <row r="92" spans="2:25" hidden="1"/>
    <row r="93" spans="2:25" hidden="1"/>
    <row r="94" spans="2:25" hidden="1"/>
    <row r="95" spans="2:25" hidden="1"/>
    <row r="96" spans="2:25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</sheetData>
  <conditionalFormatting sqref="E18:X18">
    <cfRule type="cellIs" priority="2" operator="greaterThan">
      <formula>0</formula>
    </cfRule>
  </conditionalFormatting>
  <conditionalFormatting sqref="S18">
    <cfRule type="cellIs" dxfId="2" priority="1" operator="greaterThan">
      <formula>0</formula>
    </cfRule>
  </conditionalFormatting>
  <pageMargins left="0.7" right="0.7" top="0.75" bottom="0.75" header="0.3" footer="0.3"/>
  <pageSetup paperSize="8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123"/>
  <sheetViews>
    <sheetView showGridLines="0" topLeftCell="A32" zoomScale="85" zoomScaleNormal="85" workbookViewId="0">
      <selection activeCell="I55" sqref="I55"/>
    </sheetView>
  </sheetViews>
  <sheetFormatPr defaultColWidth="10.6328125" defaultRowHeight="12" zeroHeight="1"/>
  <cols>
    <col min="1" max="1" width="9.1796875" style="1" customWidth="1"/>
    <col min="2" max="2" width="42.1796875" style="1" customWidth="1"/>
    <col min="3" max="3" width="12.08984375" style="53" bestFit="1" customWidth="1"/>
    <col min="4" max="4" width="12.453125" style="1" bestFit="1" customWidth="1"/>
    <col min="5" max="5" width="13.54296875" style="1" bestFit="1" customWidth="1"/>
    <col min="6" max="6" width="13.26953125" style="1" bestFit="1" customWidth="1"/>
    <col min="7" max="7" width="0" style="1" hidden="1" customWidth="1"/>
    <col min="8" max="8" width="11.08984375" style="1" bestFit="1" customWidth="1"/>
    <col min="9" max="9" width="11.6328125" style="1" customWidth="1"/>
    <col min="10" max="10" width="11.81640625" style="1" bestFit="1" customWidth="1"/>
    <col min="11" max="11" width="13.26953125" style="1" bestFit="1" customWidth="1"/>
    <col min="12" max="28" width="11.81640625" style="1" bestFit="1" customWidth="1"/>
    <col min="29" max="16384" width="10.6328125" style="1"/>
  </cols>
  <sheetData>
    <row r="1" spans="2:31"/>
    <row r="2" spans="2:31" ht="17.5" thickBot="1">
      <c r="B2" s="56" t="s">
        <v>80</v>
      </c>
      <c r="H2" s="30" t="s">
        <v>0</v>
      </c>
      <c r="I2" s="2">
        <f>YEAR(I6)</f>
        <v>2019</v>
      </c>
      <c r="J2" s="2">
        <f t="shared" ref="J2:AB2" si="0">YEAR(J6)</f>
        <v>2020</v>
      </c>
      <c r="K2" s="2">
        <f t="shared" si="0"/>
        <v>2021</v>
      </c>
      <c r="L2" s="2">
        <f t="shared" si="0"/>
        <v>2022</v>
      </c>
      <c r="M2" s="2">
        <f t="shared" si="0"/>
        <v>2023</v>
      </c>
      <c r="N2" s="2">
        <f t="shared" si="0"/>
        <v>2024</v>
      </c>
      <c r="O2" s="2">
        <f t="shared" si="0"/>
        <v>2025</v>
      </c>
      <c r="P2" s="2">
        <f t="shared" si="0"/>
        <v>2026</v>
      </c>
      <c r="Q2" s="2">
        <f t="shared" si="0"/>
        <v>2027</v>
      </c>
      <c r="R2" s="2">
        <f t="shared" si="0"/>
        <v>2028</v>
      </c>
      <c r="S2" s="2">
        <f t="shared" si="0"/>
        <v>2029</v>
      </c>
      <c r="T2" s="2">
        <f t="shared" si="0"/>
        <v>2030</v>
      </c>
      <c r="U2" s="2">
        <f t="shared" si="0"/>
        <v>2031</v>
      </c>
      <c r="V2" s="2">
        <f t="shared" si="0"/>
        <v>2032</v>
      </c>
      <c r="W2" s="2">
        <f t="shared" si="0"/>
        <v>2033</v>
      </c>
      <c r="X2" s="2">
        <f t="shared" si="0"/>
        <v>2034</v>
      </c>
      <c r="Y2" s="2">
        <f t="shared" si="0"/>
        <v>2035</v>
      </c>
      <c r="Z2" s="2">
        <f t="shared" si="0"/>
        <v>2036</v>
      </c>
      <c r="AA2" s="2">
        <f t="shared" si="0"/>
        <v>2037</v>
      </c>
      <c r="AB2" s="2">
        <f t="shared" si="0"/>
        <v>2038</v>
      </c>
    </row>
    <row r="3" spans="2:31" ht="12.5" thickTop="1">
      <c r="B3" s="4" t="s">
        <v>64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31">
      <c r="B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31" s="6" customFormat="1" ht="13">
      <c r="B5" s="5" t="s">
        <v>6</v>
      </c>
      <c r="C5" s="54" t="s">
        <v>46</v>
      </c>
      <c r="D5" s="5" t="s">
        <v>5</v>
      </c>
      <c r="E5" s="5" t="s">
        <v>1</v>
      </c>
      <c r="F5" s="58" t="s">
        <v>40</v>
      </c>
      <c r="AC5" s="6" t="s">
        <v>3</v>
      </c>
    </row>
    <row r="6" spans="2:31" s="6" customFormat="1" ht="13" hidden="1">
      <c r="C6" s="14"/>
      <c r="E6" s="7"/>
      <c r="H6" s="6" t="s">
        <v>2</v>
      </c>
      <c r="I6" s="23">
        <v>43466</v>
      </c>
      <c r="J6" s="7">
        <f>I7+1</f>
        <v>43831</v>
      </c>
      <c r="K6" s="7">
        <f t="shared" ref="K6:AB6" si="1">J7+1</f>
        <v>44197</v>
      </c>
      <c r="L6" s="7">
        <f t="shared" si="1"/>
        <v>44562</v>
      </c>
      <c r="M6" s="7">
        <f t="shared" si="1"/>
        <v>44927</v>
      </c>
      <c r="N6" s="7">
        <f t="shared" si="1"/>
        <v>45292</v>
      </c>
      <c r="O6" s="7">
        <f t="shared" si="1"/>
        <v>45658</v>
      </c>
      <c r="P6" s="7">
        <f t="shared" si="1"/>
        <v>46023</v>
      </c>
      <c r="Q6" s="7">
        <f t="shared" si="1"/>
        <v>46388</v>
      </c>
      <c r="R6" s="7">
        <f t="shared" si="1"/>
        <v>46753</v>
      </c>
      <c r="S6" s="7">
        <f t="shared" si="1"/>
        <v>47119</v>
      </c>
      <c r="T6" s="7">
        <f t="shared" si="1"/>
        <v>47484</v>
      </c>
      <c r="U6" s="7">
        <f t="shared" si="1"/>
        <v>47849</v>
      </c>
      <c r="V6" s="7">
        <f t="shared" si="1"/>
        <v>48214</v>
      </c>
      <c r="W6" s="7">
        <f t="shared" si="1"/>
        <v>48580</v>
      </c>
      <c r="X6" s="7">
        <f t="shared" si="1"/>
        <v>48945</v>
      </c>
      <c r="Y6" s="7">
        <f t="shared" si="1"/>
        <v>49310</v>
      </c>
      <c r="Z6" s="7">
        <f t="shared" si="1"/>
        <v>49675</v>
      </c>
      <c r="AA6" s="7">
        <f t="shared" si="1"/>
        <v>50041</v>
      </c>
      <c r="AB6" s="7">
        <f t="shared" si="1"/>
        <v>50406</v>
      </c>
      <c r="AC6" s="6" t="s">
        <v>3</v>
      </c>
      <c r="AD6" s="7"/>
      <c r="AE6" s="7"/>
    </row>
    <row r="7" spans="2:31" s="6" customFormat="1" ht="13" hidden="1">
      <c r="C7" s="14"/>
      <c r="H7" s="6" t="s">
        <v>4</v>
      </c>
      <c r="I7" s="7">
        <f>EOMONTH(I6,11)</f>
        <v>43830</v>
      </c>
      <c r="J7" s="7">
        <f>EOMONTH(J6,11)</f>
        <v>44196</v>
      </c>
      <c r="K7" s="7">
        <f t="shared" ref="K7:AB7" si="2">EOMONTH(K6,11)</f>
        <v>44561</v>
      </c>
      <c r="L7" s="7">
        <f t="shared" si="2"/>
        <v>44926</v>
      </c>
      <c r="M7" s="7">
        <f t="shared" si="2"/>
        <v>45291</v>
      </c>
      <c r="N7" s="7">
        <f t="shared" si="2"/>
        <v>45657</v>
      </c>
      <c r="O7" s="7">
        <f t="shared" si="2"/>
        <v>46022</v>
      </c>
      <c r="P7" s="7">
        <f t="shared" si="2"/>
        <v>46387</v>
      </c>
      <c r="Q7" s="7">
        <f t="shared" si="2"/>
        <v>46752</v>
      </c>
      <c r="R7" s="7">
        <f t="shared" si="2"/>
        <v>47118</v>
      </c>
      <c r="S7" s="7">
        <f t="shared" si="2"/>
        <v>47483</v>
      </c>
      <c r="T7" s="7">
        <f t="shared" si="2"/>
        <v>47848</v>
      </c>
      <c r="U7" s="7">
        <f t="shared" si="2"/>
        <v>48213</v>
      </c>
      <c r="V7" s="7">
        <f t="shared" si="2"/>
        <v>48579</v>
      </c>
      <c r="W7" s="7">
        <f t="shared" si="2"/>
        <v>48944</v>
      </c>
      <c r="X7" s="7">
        <f t="shared" si="2"/>
        <v>49309</v>
      </c>
      <c r="Y7" s="7">
        <f t="shared" si="2"/>
        <v>49674</v>
      </c>
      <c r="Z7" s="7">
        <f t="shared" si="2"/>
        <v>50040</v>
      </c>
      <c r="AA7" s="7">
        <f t="shared" si="2"/>
        <v>50405</v>
      </c>
      <c r="AB7" s="7">
        <f t="shared" si="2"/>
        <v>50770</v>
      </c>
      <c r="AC7" s="6" t="s">
        <v>3</v>
      </c>
      <c r="AD7" s="7"/>
      <c r="AE7" s="7"/>
    </row>
    <row r="8" spans="2:31" s="6" customFormat="1" ht="13">
      <c r="C8" s="14"/>
      <c r="H8" s="6" t="s">
        <v>45</v>
      </c>
      <c r="I8" s="29">
        <v>1</v>
      </c>
      <c r="J8" s="27">
        <f>I8+1</f>
        <v>2</v>
      </c>
      <c r="K8" s="27">
        <f t="shared" ref="K8:AB8" si="3">J8+1</f>
        <v>3</v>
      </c>
      <c r="L8" s="27">
        <f t="shared" si="3"/>
        <v>4</v>
      </c>
      <c r="M8" s="27">
        <f t="shared" si="3"/>
        <v>5</v>
      </c>
      <c r="N8" s="27">
        <f t="shared" si="3"/>
        <v>6</v>
      </c>
      <c r="O8" s="27">
        <f t="shared" si="3"/>
        <v>7</v>
      </c>
      <c r="P8" s="27">
        <f t="shared" si="3"/>
        <v>8</v>
      </c>
      <c r="Q8" s="27">
        <f t="shared" si="3"/>
        <v>9</v>
      </c>
      <c r="R8" s="27">
        <f t="shared" si="3"/>
        <v>10</v>
      </c>
      <c r="S8" s="27">
        <f t="shared" si="3"/>
        <v>11</v>
      </c>
      <c r="T8" s="27">
        <f t="shared" si="3"/>
        <v>12</v>
      </c>
      <c r="U8" s="27">
        <f t="shared" si="3"/>
        <v>13</v>
      </c>
      <c r="V8" s="27">
        <f t="shared" si="3"/>
        <v>14</v>
      </c>
      <c r="W8" s="27">
        <f t="shared" si="3"/>
        <v>15</v>
      </c>
      <c r="X8" s="27">
        <f t="shared" si="3"/>
        <v>16</v>
      </c>
      <c r="Y8" s="27">
        <f t="shared" si="3"/>
        <v>17</v>
      </c>
      <c r="Z8" s="27">
        <f t="shared" si="3"/>
        <v>18</v>
      </c>
      <c r="AA8" s="27">
        <f t="shared" si="3"/>
        <v>19</v>
      </c>
      <c r="AB8" s="27">
        <f t="shared" si="3"/>
        <v>20</v>
      </c>
      <c r="AC8" s="6" t="s">
        <v>3</v>
      </c>
    </row>
    <row r="9" spans="2:31" s="6" customFormat="1" ht="13">
      <c r="C9" s="14"/>
      <c r="AC9" s="6" t="s">
        <v>3</v>
      </c>
    </row>
    <row r="10" spans="2:31" s="6" customFormat="1" ht="13" hidden="1">
      <c r="B10" s="6" t="s">
        <v>14</v>
      </c>
      <c r="C10" s="14"/>
      <c r="E10" s="11">
        <v>5.7000000000000002E-2</v>
      </c>
      <c r="I10" s="8">
        <v>1</v>
      </c>
      <c r="J10" s="9">
        <f>I10*(1+$E10)</f>
        <v>1.0569999999999999</v>
      </c>
      <c r="K10" s="9">
        <f>J10*(1+$E10)</f>
        <v>1.1172489999999999</v>
      </c>
      <c r="L10" s="9">
        <f t="shared" ref="L10:AB10" si="4">K10*(1+$E10)</f>
        <v>1.1809321929999999</v>
      </c>
      <c r="M10" s="9">
        <f t="shared" si="4"/>
        <v>1.2482453280009997</v>
      </c>
      <c r="N10" s="9">
        <f t="shared" si="4"/>
        <v>1.3193953116970567</v>
      </c>
      <c r="O10" s="9">
        <f t="shared" si="4"/>
        <v>1.394600844463789</v>
      </c>
      <c r="P10" s="9">
        <f t="shared" si="4"/>
        <v>1.4740930925982247</v>
      </c>
      <c r="Q10" s="9">
        <f t="shared" si="4"/>
        <v>1.5581163988763234</v>
      </c>
      <c r="R10" s="9">
        <f t="shared" si="4"/>
        <v>1.6469290336122737</v>
      </c>
      <c r="S10" s="9">
        <f t="shared" si="4"/>
        <v>1.7408039885281732</v>
      </c>
      <c r="T10" s="9">
        <f t="shared" si="4"/>
        <v>1.8400298158742789</v>
      </c>
      <c r="U10" s="9">
        <f t="shared" si="4"/>
        <v>1.9449115153791128</v>
      </c>
      <c r="V10" s="9">
        <f t="shared" si="4"/>
        <v>2.0557714717557221</v>
      </c>
      <c r="W10" s="9">
        <f t="shared" si="4"/>
        <v>2.1729504456457982</v>
      </c>
      <c r="X10" s="9">
        <f t="shared" si="4"/>
        <v>2.2968086210476084</v>
      </c>
      <c r="Y10" s="9">
        <f t="shared" si="4"/>
        <v>2.4277267124473219</v>
      </c>
      <c r="Z10" s="9">
        <f t="shared" si="4"/>
        <v>2.5661071350568192</v>
      </c>
      <c r="AA10" s="9">
        <f t="shared" si="4"/>
        <v>2.712375241755058</v>
      </c>
      <c r="AB10" s="9">
        <f t="shared" si="4"/>
        <v>2.866980630535096</v>
      </c>
      <c r="AC10" s="6" t="s">
        <v>3</v>
      </c>
    </row>
    <row r="11" spans="2:31" s="6" customFormat="1" ht="13" hidden="1">
      <c r="B11" s="6" t="s">
        <v>38</v>
      </c>
      <c r="C11" s="14"/>
      <c r="E11" s="11">
        <v>0.09</v>
      </c>
      <c r="I11" s="10">
        <f>1/(1+E11)</f>
        <v>0.9174311926605504</v>
      </c>
      <c r="J11" s="9">
        <f>I11/(1+$E11)</f>
        <v>0.84167999326655996</v>
      </c>
      <c r="K11" s="9">
        <f>J11/(1+$E11)</f>
        <v>0.77218348006106408</v>
      </c>
      <c r="L11" s="9">
        <f t="shared" ref="L11:AA11" si="5">K11/(1+$E11)</f>
        <v>0.7084252110651964</v>
      </c>
      <c r="M11" s="9">
        <f t="shared" si="5"/>
        <v>0.64993138629834524</v>
      </c>
      <c r="N11" s="9">
        <f t="shared" si="5"/>
        <v>0.5962673268792158</v>
      </c>
      <c r="O11" s="9">
        <f t="shared" si="5"/>
        <v>0.5470342448433172</v>
      </c>
      <c r="P11" s="9">
        <f t="shared" si="5"/>
        <v>0.50186627967276798</v>
      </c>
      <c r="Q11" s="9">
        <f t="shared" si="5"/>
        <v>0.46042777951630087</v>
      </c>
      <c r="R11" s="9">
        <f t="shared" si="5"/>
        <v>0.42241080689568883</v>
      </c>
      <c r="S11" s="9">
        <f t="shared" si="5"/>
        <v>0.38753285036301727</v>
      </c>
      <c r="T11" s="9">
        <f t="shared" si="5"/>
        <v>0.35553472510368556</v>
      </c>
      <c r="U11" s="9">
        <f t="shared" si="5"/>
        <v>0.32617864688411519</v>
      </c>
      <c r="V11" s="9">
        <f t="shared" si="5"/>
        <v>0.29924646503129831</v>
      </c>
      <c r="W11" s="9">
        <f t="shared" si="5"/>
        <v>0.27453804131311771</v>
      </c>
      <c r="X11" s="9">
        <f t="shared" si="5"/>
        <v>0.25186976267258504</v>
      </c>
      <c r="Y11" s="9">
        <f t="shared" si="5"/>
        <v>0.23107317676383948</v>
      </c>
      <c r="Z11" s="9">
        <f t="shared" si="5"/>
        <v>0.21199374015031144</v>
      </c>
      <c r="AA11" s="9">
        <f t="shared" si="5"/>
        <v>0.19448966986267102</v>
      </c>
      <c r="AB11" s="9">
        <f t="shared" ref="K11:AB12" si="6">AA11/(1+$E11)</f>
        <v>0.17843088978226698</v>
      </c>
      <c r="AC11" s="6" t="s">
        <v>3</v>
      </c>
    </row>
    <row r="12" spans="2:31" s="6" customFormat="1" ht="13" hidden="1">
      <c r="B12" s="6" t="s">
        <v>39</v>
      </c>
      <c r="C12" s="14"/>
      <c r="E12" s="11">
        <f>(1+E11)/(1+E10)-1</f>
        <v>3.1220435193945351E-2</v>
      </c>
      <c r="I12" s="10">
        <f>1/(1+E12)</f>
        <v>0.96972477064220164</v>
      </c>
      <c r="J12" s="9">
        <f>I12/(1+$E12)</f>
        <v>0.94036613079707054</v>
      </c>
      <c r="K12" s="9">
        <f t="shared" si="6"/>
        <v>0.91189633050688379</v>
      </c>
      <c r="L12" s="9">
        <f t="shared" si="6"/>
        <v>0.88428845995025318</v>
      </c>
      <c r="M12" s="9">
        <f t="shared" si="6"/>
        <v>0.85751642400680494</v>
      </c>
      <c r="N12" s="9">
        <f t="shared" si="6"/>
        <v>0.8315549175919198</v>
      </c>
      <c r="O12" s="9">
        <f t="shared" si="6"/>
        <v>0.80637940173821931</v>
      </c>
      <c r="P12" s="9">
        <f t="shared" si="6"/>
        <v>0.78196608040119053</v>
      </c>
      <c r="Q12" s="9">
        <f t="shared" si="6"/>
        <v>0.75829187796702591</v>
      </c>
      <c r="R12" s="9">
        <f t="shared" si="6"/>
        <v>0.73533441744141859</v>
      </c>
      <c r="S12" s="9">
        <f t="shared" si="6"/>
        <v>0.71307199929869658</v>
      </c>
      <c r="T12" s="9">
        <f t="shared" si="6"/>
        <v>0.69148358097130469</v>
      </c>
      <c r="U12" s="9">
        <f t="shared" si="6"/>
        <v>0.67054875696024674</v>
      </c>
      <c r="V12" s="9">
        <f t="shared" si="6"/>
        <v>0.65024773954768866</v>
      </c>
      <c r="W12" s="9">
        <f t="shared" si="6"/>
        <v>0.63056134009349241</v>
      </c>
      <c r="X12" s="9">
        <f t="shared" si="6"/>
        <v>0.61147095089800119</v>
      </c>
      <c r="Y12" s="9">
        <f t="shared" si="6"/>
        <v>0.59295852761393308</v>
      </c>
      <c r="Z12" s="9">
        <f t="shared" si="6"/>
        <v>0.57500657219075879</v>
      </c>
      <c r="AA12" s="9">
        <f t="shared" si="6"/>
        <v>0.5575981163354421</v>
      </c>
      <c r="AB12" s="9">
        <f t="shared" si="6"/>
        <v>0.54071670547391026</v>
      </c>
      <c r="AC12" s="6" t="s">
        <v>3</v>
      </c>
    </row>
    <row r="13" spans="2:31" s="6" customFormat="1" ht="13" hidden="1">
      <c r="C13" s="14"/>
      <c r="AC13" s="6" t="s">
        <v>3</v>
      </c>
    </row>
    <row r="14" spans="2:31" s="6" customFormat="1" ht="14.5">
      <c r="B14" s="21" t="s">
        <v>34</v>
      </c>
      <c r="C14" s="55"/>
      <c r="D14" s="21"/>
      <c r="E14" s="21"/>
      <c r="F14" s="5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6" t="s">
        <v>3</v>
      </c>
    </row>
    <row r="15" spans="2:31" s="6" customFormat="1" ht="13">
      <c r="C15" s="14"/>
      <c r="AC15" s="6" t="s">
        <v>3</v>
      </c>
    </row>
    <row r="16" spans="2:31" s="6" customFormat="1" ht="13">
      <c r="B16" s="12" t="s">
        <v>65</v>
      </c>
      <c r="C16" s="2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" t="s">
        <v>3</v>
      </c>
    </row>
    <row r="17" spans="2:29" s="6" customFormat="1" ht="13">
      <c r="B17" s="6" t="str">
        <f>'Input Sheet Only'!B17</f>
        <v>Dam Construction Costs</v>
      </c>
      <c r="C17" s="14"/>
      <c r="D17" s="14" t="s">
        <v>10</v>
      </c>
      <c r="I17" s="26">
        <f>'Input Sheet Only'!I17*3</f>
        <v>0</v>
      </c>
      <c r="J17" s="26">
        <f>'Input Sheet Only'!J17*3</f>
        <v>0</v>
      </c>
      <c r="K17" s="26">
        <f>'Input Sheet Only'!K17*3</f>
        <v>0</v>
      </c>
      <c r="L17" s="26">
        <f>'Input Sheet Only'!L17*3</f>
        <v>0</v>
      </c>
      <c r="M17" s="26">
        <f>'Input Sheet Only'!M17*3</f>
        <v>0</v>
      </c>
      <c r="N17" s="26">
        <f>'Input Sheet Only'!N17*3</f>
        <v>0</v>
      </c>
      <c r="O17" s="26">
        <f>'Input Sheet Only'!O17*3</f>
        <v>0</v>
      </c>
      <c r="P17" s="26">
        <f>'Input Sheet Only'!P17*3</f>
        <v>0</v>
      </c>
      <c r="Q17" s="26">
        <f>'Input Sheet Only'!Q17*3</f>
        <v>0</v>
      </c>
      <c r="R17" s="26">
        <f>'Input Sheet Only'!R17*3</f>
        <v>0</v>
      </c>
      <c r="S17" s="26">
        <f>'Input Sheet Only'!S17*3</f>
        <v>0</v>
      </c>
      <c r="T17" s="26">
        <f>'Input Sheet Only'!T17*3</f>
        <v>0</v>
      </c>
      <c r="U17" s="26">
        <f>'Input Sheet Only'!U17*3</f>
        <v>0</v>
      </c>
      <c r="V17" s="26">
        <f>'Input Sheet Only'!V17*3</f>
        <v>0</v>
      </c>
      <c r="W17" s="26">
        <f>'Input Sheet Only'!W17*3</f>
        <v>0</v>
      </c>
      <c r="X17" s="26">
        <f>'Input Sheet Only'!X17*3</f>
        <v>0</v>
      </c>
      <c r="Y17" s="26">
        <f>'Input Sheet Only'!Y17*3</f>
        <v>0</v>
      </c>
      <c r="Z17" s="26">
        <f>'Input Sheet Only'!Z17*3</f>
        <v>0</v>
      </c>
      <c r="AA17" s="26">
        <f>'Input Sheet Only'!AA17*3</f>
        <v>0</v>
      </c>
      <c r="AB17" s="26">
        <f>'Input Sheet Only'!AB17*3</f>
        <v>0</v>
      </c>
      <c r="AC17" s="6" t="s">
        <v>3</v>
      </c>
    </row>
    <row r="18" spans="2:29" s="6" customFormat="1" ht="13">
      <c r="B18" s="6" t="str">
        <f>'Input Sheet Only'!B18</f>
        <v>Pipeline: Bulk Distribution Construction Costs</v>
      </c>
      <c r="C18" s="14"/>
      <c r="D18" s="14" t="s">
        <v>10</v>
      </c>
      <c r="I18" s="26">
        <f>'Input Sheet Only'!I18*3</f>
        <v>161400000</v>
      </c>
      <c r="J18" s="26">
        <f>'Input Sheet Only'!J18*3</f>
        <v>750000000</v>
      </c>
      <c r="K18" s="26">
        <f>'Input Sheet Only'!K18*3</f>
        <v>1074930759</v>
      </c>
      <c r="L18" s="26">
        <f>'Input Sheet Only'!L18*3</f>
        <v>994239276</v>
      </c>
      <c r="M18" s="26">
        <f>'Input Sheet Only'!M18*3</f>
        <v>780829965</v>
      </c>
      <c r="N18" s="26">
        <f>'Input Sheet Only'!N18*3</f>
        <v>0</v>
      </c>
      <c r="O18" s="26">
        <f>'Input Sheet Only'!O18*3</f>
        <v>0</v>
      </c>
      <c r="P18" s="26">
        <f>'Input Sheet Only'!P18*3</f>
        <v>0</v>
      </c>
      <c r="Q18" s="26">
        <f>'Input Sheet Only'!Q18*3</f>
        <v>0</v>
      </c>
      <c r="R18" s="26">
        <f>'Input Sheet Only'!R18*3</f>
        <v>0</v>
      </c>
      <c r="S18" s="26">
        <f>'Input Sheet Only'!S18*3</f>
        <v>0</v>
      </c>
      <c r="T18" s="26">
        <f>'Input Sheet Only'!T18*3</f>
        <v>0</v>
      </c>
      <c r="U18" s="26">
        <f>'Input Sheet Only'!U18*3</f>
        <v>0</v>
      </c>
      <c r="V18" s="26">
        <f>'Input Sheet Only'!V18*3</f>
        <v>0</v>
      </c>
      <c r="W18" s="26">
        <f>'Input Sheet Only'!W18*3</f>
        <v>0</v>
      </c>
      <c r="X18" s="26">
        <f>'Input Sheet Only'!X18*3</f>
        <v>0</v>
      </c>
      <c r="Y18" s="26">
        <f>'Input Sheet Only'!Y18*3</f>
        <v>0</v>
      </c>
      <c r="Z18" s="26">
        <f>'Input Sheet Only'!Z18*3</f>
        <v>0</v>
      </c>
      <c r="AA18" s="26">
        <f>'Input Sheet Only'!AA18*3</f>
        <v>0</v>
      </c>
      <c r="AB18" s="26">
        <f>'Input Sheet Only'!AB18*3</f>
        <v>0</v>
      </c>
      <c r="AC18" s="6" t="s">
        <v>3</v>
      </c>
    </row>
    <row r="19" spans="2:29" s="6" customFormat="1" ht="13">
      <c r="B19" s="6" t="str">
        <f>'Input Sheet Only'!B19</f>
        <v>Pipeline: Secondary Distribution Construction Costs</v>
      </c>
      <c r="C19" s="14"/>
      <c r="D19" s="14" t="s">
        <v>10</v>
      </c>
      <c r="I19" s="26">
        <f>'Input Sheet Only'!I19*3</f>
        <v>0</v>
      </c>
      <c r="J19" s="26">
        <f>'Input Sheet Only'!J19*3</f>
        <v>0</v>
      </c>
      <c r="K19" s="26">
        <f>'Input Sheet Only'!K19*3</f>
        <v>0</v>
      </c>
      <c r="L19" s="26">
        <f>'Input Sheet Only'!L19*3</f>
        <v>0</v>
      </c>
      <c r="M19" s="26">
        <f>'Input Sheet Only'!M19*3</f>
        <v>0</v>
      </c>
      <c r="N19" s="26">
        <f>'Input Sheet Only'!N19*3</f>
        <v>0</v>
      </c>
      <c r="O19" s="26">
        <f>'Input Sheet Only'!O19*3</f>
        <v>0</v>
      </c>
      <c r="P19" s="26">
        <f>'Input Sheet Only'!P19*3</f>
        <v>0</v>
      </c>
      <c r="Q19" s="26">
        <f>'Input Sheet Only'!Q19*3</f>
        <v>0</v>
      </c>
      <c r="R19" s="26">
        <f>'Input Sheet Only'!R19*3</f>
        <v>0</v>
      </c>
      <c r="S19" s="26">
        <f>'Input Sheet Only'!S19*3</f>
        <v>0</v>
      </c>
      <c r="T19" s="26">
        <f>'Input Sheet Only'!T19*3</f>
        <v>0</v>
      </c>
      <c r="U19" s="26">
        <f>'Input Sheet Only'!U19*3</f>
        <v>0</v>
      </c>
      <c r="V19" s="26">
        <f>'Input Sheet Only'!V19*3</f>
        <v>0</v>
      </c>
      <c r="W19" s="26">
        <f>'Input Sheet Only'!W19*3</f>
        <v>0</v>
      </c>
      <c r="X19" s="26">
        <f>'Input Sheet Only'!X19*3</f>
        <v>0</v>
      </c>
      <c r="Y19" s="26">
        <f>'Input Sheet Only'!Y19*3</f>
        <v>0</v>
      </c>
      <c r="Z19" s="26">
        <f>'Input Sheet Only'!Z19*3</f>
        <v>0</v>
      </c>
      <c r="AA19" s="26">
        <f>'Input Sheet Only'!AA19*3</f>
        <v>0</v>
      </c>
      <c r="AB19" s="26">
        <f>'Input Sheet Only'!AB19*3</f>
        <v>0</v>
      </c>
      <c r="AC19" s="6" t="s">
        <v>3</v>
      </c>
    </row>
    <row r="20" spans="2:29" s="6" customFormat="1" ht="13">
      <c r="B20" s="6" t="str">
        <f>'Input Sheet Only'!B20</f>
        <v>Reticulation Infrastructure Costs</v>
      </c>
      <c r="C20" s="14"/>
      <c r="D20" s="14" t="s">
        <v>10</v>
      </c>
      <c r="I20" s="26">
        <f>'Input Sheet Only'!I20*3</f>
        <v>0</v>
      </c>
      <c r="J20" s="26">
        <f>'Input Sheet Only'!J20*3</f>
        <v>0</v>
      </c>
      <c r="K20" s="26">
        <f>'Input Sheet Only'!K20*3</f>
        <v>0</v>
      </c>
      <c r="L20" s="26">
        <f>'Input Sheet Only'!L20*3</f>
        <v>0</v>
      </c>
      <c r="M20" s="26">
        <f>'Input Sheet Only'!M20*3</f>
        <v>0</v>
      </c>
      <c r="N20" s="26">
        <f>'Input Sheet Only'!N20*3</f>
        <v>0</v>
      </c>
      <c r="O20" s="26">
        <f>'Input Sheet Only'!O20*3</f>
        <v>0</v>
      </c>
      <c r="P20" s="26">
        <f>'Input Sheet Only'!P20*3</f>
        <v>0</v>
      </c>
      <c r="Q20" s="26">
        <f>'Input Sheet Only'!Q20*3</f>
        <v>0</v>
      </c>
      <c r="R20" s="26">
        <f>'Input Sheet Only'!R20*3</f>
        <v>0</v>
      </c>
      <c r="S20" s="26">
        <f>'Input Sheet Only'!S20*3</f>
        <v>0</v>
      </c>
      <c r="T20" s="26">
        <f>'Input Sheet Only'!T20*3</f>
        <v>0</v>
      </c>
      <c r="U20" s="26">
        <f>'Input Sheet Only'!U20*3</f>
        <v>0</v>
      </c>
      <c r="V20" s="26">
        <f>'Input Sheet Only'!V20*3</f>
        <v>0</v>
      </c>
      <c r="W20" s="26">
        <f>'Input Sheet Only'!W20*3</f>
        <v>0</v>
      </c>
      <c r="X20" s="26">
        <f>'Input Sheet Only'!X20*3</f>
        <v>0</v>
      </c>
      <c r="Y20" s="26">
        <f>'Input Sheet Only'!Y20*3</f>
        <v>0</v>
      </c>
      <c r="Z20" s="26">
        <f>'Input Sheet Only'!Z20*3</f>
        <v>0</v>
      </c>
      <c r="AA20" s="26">
        <f>'Input Sheet Only'!AA20*3</f>
        <v>0</v>
      </c>
      <c r="AB20" s="26">
        <f>'Input Sheet Only'!AB20*3</f>
        <v>0</v>
      </c>
      <c r="AC20" s="6" t="s">
        <v>3</v>
      </c>
    </row>
    <row r="21" spans="2:29" s="6" customFormat="1" ht="13">
      <c r="B21" s="6" t="str">
        <f>'Input Sheet Only'!B21</f>
        <v>Enabling Infrastructure Costs</v>
      </c>
      <c r="C21" s="14"/>
      <c r="D21" s="14" t="s">
        <v>10</v>
      </c>
      <c r="I21" s="26">
        <f>'Input Sheet Only'!I21*3</f>
        <v>0</v>
      </c>
      <c r="J21" s="26">
        <f>'Input Sheet Only'!J21*3</f>
        <v>0</v>
      </c>
      <c r="K21" s="26">
        <f>'Input Sheet Only'!K21*3</f>
        <v>0</v>
      </c>
      <c r="L21" s="26">
        <f>'Input Sheet Only'!L21*3</f>
        <v>0</v>
      </c>
      <c r="M21" s="26">
        <f>'Input Sheet Only'!M21*3</f>
        <v>0</v>
      </c>
      <c r="N21" s="26">
        <f>'Input Sheet Only'!N21*3</f>
        <v>0</v>
      </c>
      <c r="O21" s="26">
        <f>'Input Sheet Only'!O21*3</f>
        <v>0</v>
      </c>
      <c r="P21" s="26">
        <f>'Input Sheet Only'!P21*3</f>
        <v>0</v>
      </c>
      <c r="Q21" s="26">
        <f>'Input Sheet Only'!Q21*3</f>
        <v>0</v>
      </c>
      <c r="R21" s="26">
        <f>'Input Sheet Only'!R21*3</f>
        <v>0</v>
      </c>
      <c r="S21" s="26">
        <f>'Input Sheet Only'!S21*3</f>
        <v>0</v>
      </c>
      <c r="T21" s="26">
        <f>'Input Sheet Only'!T21*3</f>
        <v>0</v>
      </c>
      <c r="U21" s="26">
        <f>'Input Sheet Only'!U21*3</f>
        <v>0</v>
      </c>
      <c r="V21" s="26">
        <f>'Input Sheet Only'!V21*3</f>
        <v>0</v>
      </c>
      <c r="W21" s="26">
        <f>'Input Sheet Only'!W21*3</f>
        <v>0</v>
      </c>
      <c r="X21" s="26">
        <f>'Input Sheet Only'!X21*3</f>
        <v>0</v>
      </c>
      <c r="Y21" s="26">
        <f>'Input Sheet Only'!Y21*3</f>
        <v>0</v>
      </c>
      <c r="Z21" s="26">
        <f>'Input Sheet Only'!Z21*3</f>
        <v>0</v>
      </c>
      <c r="AA21" s="26">
        <f>'Input Sheet Only'!AA21*3</f>
        <v>0</v>
      </c>
      <c r="AB21" s="26">
        <f>'Input Sheet Only'!AB21*3</f>
        <v>0</v>
      </c>
      <c r="AC21" s="6" t="s">
        <v>3</v>
      </c>
    </row>
    <row r="22" spans="2:29" s="6" customFormat="1" ht="13">
      <c r="B22" s="6" t="str">
        <f>'Input Sheet Only'!B22</f>
        <v>Other Construction Costs [Specify]</v>
      </c>
      <c r="C22" s="14"/>
      <c r="D22" s="14" t="s">
        <v>10</v>
      </c>
      <c r="I22" s="26">
        <f>'Input Sheet Only'!I22*3</f>
        <v>0</v>
      </c>
      <c r="J22" s="26">
        <f>'Input Sheet Only'!J22*3</f>
        <v>0</v>
      </c>
      <c r="K22" s="26">
        <f>'Input Sheet Only'!K22*3</f>
        <v>0</v>
      </c>
      <c r="L22" s="26">
        <f>'Input Sheet Only'!L22*3</f>
        <v>0</v>
      </c>
      <c r="M22" s="26">
        <f>'Input Sheet Only'!M22*3</f>
        <v>0</v>
      </c>
      <c r="N22" s="26">
        <f>'Input Sheet Only'!N22*3</f>
        <v>0</v>
      </c>
      <c r="O22" s="26">
        <f>'Input Sheet Only'!O22*3</f>
        <v>0</v>
      </c>
      <c r="P22" s="26">
        <f>'Input Sheet Only'!P22*3</f>
        <v>0</v>
      </c>
      <c r="Q22" s="26">
        <f>'Input Sheet Only'!Q22*3</f>
        <v>0</v>
      </c>
      <c r="R22" s="26">
        <f>'Input Sheet Only'!R22*3</f>
        <v>0</v>
      </c>
      <c r="S22" s="26">
        <f>'Input Sheet Only'!S22*3</f>
        <v>0</v>
      </c>
      <c r="T22" s="26">
        <f>'Input Sheet Only'!T22*3</f>
        <v>0</v>
      </c>
      <c r="U22" s="26">
        <f>'Input Sheet Only'!U22*3</f>
        <v>0</v>
      </c>
      <c r="V22" s="26">
        <f>'Input Sheet Only'!V22*3</f>
        <v>0</v>
      </c>
      <c r="W22" s="26">
        <f>'Input Sheet Only'!W22*3</f>
        <v>0</v>
      </c>
      <c r="X22" s="26">
        <f>'Input Sheet Only'!X22*3</f>
        <v>0</v>
      </c>
      <c r="Y22" s="26">
        <f>'Input Sheet Only'!Y22*3</f>
        <v>0</v>
      </c>
      <c r="Z22" s="26">
        <f>'Input Sheet Only'!Z22*3</f>
        <v>0</v>
      </c>
      <c r="AA22" s="26">
        <f>'Input Sheet Only'!AA22*3</f>
        <v>0</v>
      </c>
      <c r="AB22" s="26">
        <f>'Input Sheet Only'!AB22*3</f>
        <v>0</v>
      </c>
      <c r="AC22" s="6" t="s">
        <v>3</v>
      </c>
    </row>
    <row r="23" spans="2:29" s="6" customFormat="1" ht="13.5" thickBot="1">
      <c r="B23" s="32" t="s">
        <v>47</v>
      </c>
      <c r="C23" s="33"/>
      <c r="D23" s="33" t="s">
        <v>10</v>
      </c>
      <c r="E23" s="34"/>
      <c r="F23" s="20">
        <f>SUM(I23:AB23)</f>
        <v>3761400000</v>
      </c>
      <c r="I23" s="41">
        <f>SUM(I17:I22)</f>
        <v>161400000</v>
      </c>
      <c r="J23" s="42">
        <f t="shared" ref="J23:AB23" si="7">SUM(J17:J22)</f>
        <v>750000000</v>
      </c>
      <c r="K23" s="43">
        <f t="shared" si="7"/>
        <v>1074930759</v>
      </c>
      <c r="L23" s="17">
        <f t="shared" si="7"/>
        <v>994239276</v>
      </c>
      <c r="M23" s="17">
        <f t="shared" si="7"/>
        <v>780829965</v>
      </c>
      <c r="N23" s="17">
        <f t="shared" si="7"/>
        <v>0</v>
      </c>
      <c r="O23" s="17">
        <f t="shared" si="7"/>
        <v>0</v>
      </c>
      <c r="P23" s="17">
        <f t="shared" si="7"/>
        <v>0</v>
      </c>
      <c r="Q23" s="17">
        <f t="shared" si="7"/>
        <v>0</v>
      </c>
      <c r="R23" s="17">
        <f t="shared" si="7"/>
        <v>0</v>
      </c>
      <c r="S23" s="17">
        <f t="shared" si="7"/>
        <v>0</v>
      </c>
      <c r="T23" s="17">
        <f t="shared" si="7"/>
        <v>0</v>
      </c>
      <c r="U23" s="17">
        <f t="shared" si="7"/>
        <v>0</v>
      </c>
      <c r="V23" s="17">
        <f t="shared" si="7"/>
        <v>0</v>
      </c>
      <c r="W23" s="17">
        <f t="shared" si="7"/>
        <v>0</v>
      </c>
      <c r="X23" s="17">
        <f t="shared" si="7"/>
        <v>0</v>
      </c>
      <c r="Y23" s="17">
        <f t="shared" si="7"/>
        <v>0</v>
      </c>
      <c r="Z23" s="17">
        <f t="shared" si="7"/>
        <v>0</v>
      </c>
      <c r="AA23" s="17">
        <f t="shared" si="7"/>
        <v>0</v>
      </c>
      <c r="AB23" s="17">
        <f t="shared" si="7"/>
        <v>0</v>
      </c>
      <c r="AC23" s="6" t="s">
        <v>3</v>
      </c>
    </row>
    <row r="24" spans="2:29" s="6" customFormat="1" ht="13">
      <c r="C24" s="14"/>
      <c r="D24" s="14"/>
      <c r="AC24" s="6" t="s">
        <v>3</v>
      </c>
    </row>
    <row r="25" spans="2:29" s="6" customFormat="1" ht="13">
      <c r="B25" s="27" t="s">
        <v>66</v>
      </c>
      <c r="C25" s="14"/>
      <c r="D25" s="14"/>
      <c r="AC25" s="6" t="s">
        <v>3</v>
      </c>
    </row>
    <row r="26" spans="2:29" s="6" customFormat="1" ht="13.5" thickBot="1">
      <c r="B26" s="6" t="s">
        <v>67</v>
      </c>
      <c r="C26" s="14"/>
      <c r="D26" s="14" t="s">
        <v>17</v>
      </c>
      <c r="E26" s="24">
        <v>15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6" t="s">
        <v>3</v>
      </c>
    </row>
    <row r="27" spans="2:29" s="6" customFormat="1" ht="13">
      <c r="B27" s="6" t="s">
        <v>68</v>
      </c>
      <c r="C27" s="14"/>
      <c r="D27" s="14" t="s">
        <v>10</v>
      </c>
      <c r="E27" s="22">
        <f>'Input Sheet Only'!E27*3</f>
        <v>0.03</v>
      </c>
      <c r="I27" s="44">
        <f t="shared" ref="I27:AB27" si="8">IF(I8=$E$26,$F$23*$E$27,0)</f>
        <v>0</v>
      </c>
      <c r="J27" s="45">
        <f t="shared" si="8"/>
        <v>0</v>
      </c>
      <c r="K27" s="46">
        <f t="shared" si="8"/>
        <v>0</v>
      </c>
      <c r="L27" s="18">
        <f t="shared" si="8"/>
        <v>0</v>
      </c>
      <c r="M27" s="18">
        <f t="shared" si="8"/>
        <v>0</v>
      </c>
      <c r="N27" s="18">
        <f t="shared" si="8"/>
        <v>0</v>
      </c>
      <c r="O27" s="18">
        <f t="shared" si="8"/>
        <v>0</v>
      </c>
      <c r="P27" s="18">
        <f t="shared" si="8"/>
        <v>0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112842000</v>
      </c>
      <c r="X27" s="18">
        <f t="shared" si="8"/>
        <v>0</v>
      </c>
      <c r="Y27" s="18">
        <f t="shared" si="8"/>
        <v>0</v>
      </c>
      <c r="Z27" s="18">
        <f t="shared" si="8"/>
        <v>0</v>
      </c>
      <c r="AA27" s="18">
        <f t="shared" si="8"/>
        <v>0</v>
      </c>
      <c r="AB27" s="18">
        <f t="shared" si="8"/>
        <v>0</v>
      </c>
      <c r="AC27" s="6" t="s">
        <v>3</v>
      </c>
    </row>
    <row r="28" spans="2:29" s="6" customFormat="1" ht="13.5" thickBot="1">
      <c r="B28" s="57" t="s">
        <v>42</v>
      </c>
      <c r="C28" s="33"/>
      <c r="D28" s="33" t="s">
        <v>10</v>
      </c>
      <c r="E28" s="34"/>
      <c r="F28" s="20">
        <f>SUM(I28:AB28)</f>
        <v>3874242000</v>
      </c>
      <c r="I28" s="41">
        <f>I23+I27</f>
        <v>161400000</v>
      </c>
      <c r="J28" s="42">
        <f t="shared" ref="J28:AB28" si="9">J23+J27</f>
        <v>750000000</v>
      </c>
      <c r="K28" s="43">
        <f t="shared" si="9"/>
        <v>1074930759</v>
      </c>
      <c r="L28" s="17">
        <f t="shared" si="9"/>
        <v>994239276</v>
      </c>
      <c r="M28" s="17">
        <f t="shared" si="9"/>
        <v>780829965</v>
      </c>
      <c r="N28" s="17">
        <f t="shared" si="9"/>
        <v>0</v>
      </c>
      <c r="O28" s="17">
        <f t="shared" si="9"/>
        <v>0</v>
      </c>
      <c r="P28" s="17">
        <f t="shared" si="9"/>
        <v>0</v>
      </c>
      <c r="Q28" s="17">
        <f t="shared" si="9"/>
        <v>0</v>
      </c>
      <c r="R28" s="17">
        <f t="shared" si="9"/>
        <v>0</v>
      </c>
      <c r="S28" s="17">
        <f t="shared" si="9"/>
        <v>0</v>
      </c>
      <c r="T28" s="17">
        <f t="shared" si="9"/>
        <v>0</v>
      </c>
      <c r="U28" s="17">
        <f t="shared" si="9"/>
        <v>0</v>
      </c>
      <c r="V28" s="17">
        <f t="shared" si="9"/>
        <v>0</v>
      </c>
      <c r="W28" s="17">
        <f t="shared" si="9"/>
        <v>112842000</v>
      </c>
      <c r="X28" s="17">
        <f t="shared" si="9"/>
        <v>0</v>
      </c>
      <c r="Y28" s="17">
        <f t="shared" si="9"/>
        <v>0</v>
      </c>
      <c r="Z28" s="17">
        <f t="shared" si="9"/>
        <v>0</v>
      </c>
      <c r="AA28" s="17">
        <f t="shared" si="9"/>
        <v>0</v>
      </c>
      <c r="AB28" s="17">
        <f t="shared" si="9"/>
        <v>0</v>
      </c>
      <c r="AC28" s="6" t="s">
        <v>3</v>
      </c>
    </row>
    <row r="29" spans="2:29" s="6" customFormat="1" ht="13">
      <c r="C29" s="14"/>
      <c r="D29" s="14"/>
      <c r="AC29" s="6" t="s">
        <v>3</v>
      </c>
    </row>
    <row r="30" spans="2:29" s="6" customFormat="1" ht="13">
      <c r="B30" s="6" t="s">
        <v>69</v>
      </c>
      <c r="C30" s="14"/>
      <c r="D30" s="14" t="s">
        <v>10</v>
      </c>
      <c r="F30" s="20">
        <f>SUM(I30:K30)</f>
        <v>1986330759</v>
      </c>
      <c r="I30" s="17">
        <f>I28</f>
        <v>161400000</v>
      </c>
      <c r="J30" s="17">
        <f t="shared" ref="J30:K30" si="10">J28</f>
        <v>750000000</v>
      </c>
      <c r="K30" s="17">
        <f t="shared" si="10"/>
        <v>1074930759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6" t="s">
        <v>3</v>
      </c>
    </row>
    <row r="31" spans="2:29" s="6" customFormat="1" ht="13">
      <c r="C31" s="14"/>
      <c r="D31" s="14"/>
      <c r="AC31" s="6" t="s">
        <v>3</v>
      </c>
    </row>
    <row r="32" spans="2:29" s="6" customFormat="1" ht="13.5" thickBot="1">
      <c r="B32" s="12" t="s">
        <v>41</v>
      </c>
      <c r="C32" s="28"/>
      <c r="D32" s="28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" t="s">
        <v>3</v>
      </c>
    </row>
    <row r="33" spans="2:29" s="6" customFormat="1" ht="13">
      <c r="B33" s="6" t="str">
        <f>'Input Sheet Only'!B33</f>
        <v>Variable O&amp;M Costs [% of Revenue]</v>
      </c>
      <c r="C33" s="14" t="s">
        <v>15</v>
      </c>
      <c r="D33" s="14" t="s">
        <v>10</v>
      </c>
      <c r="E33" s="22">
        <f>'Input Sheet Only'!E33*3</f>
        <v>0.44999999999999996</v>
      </c>
      <c r="I33" s="44">
        <f>I92*$E33</f>
        <v>0</v>
      </c>
      <c r="J33" s="45">
        <f t="shared" ref="J33:AB33" si="11">J92*$E33</f>
        <v>0</v>
      </c>
      <c r="K33" s="46">
        <f t="shared" si="11"/>
        <v>0</v>
      </c>
      <c r="L33" s="18">
        <f t="shared" si="11"/>
        <v>0</v>
      </c>
      <c r="M33" s="18">
        <f t="shared" si="11"/>
        <v>0</v>
      </c>
      <c r="N33" s="18">
        <f t="shared" si="11"/>
        <v>90327915.308495507</v>
      </c>
      <c r="O33" s="18">
        <f t="shared" si="11"/>
        <v>95215741.436049461</v>
      </c>
      <c r="P33" s="18">
        <f t="shared" si="11"/>
        <v>100643038.69790426</v>
      </c>
      <c r="Q33" s="18">
        <f t="shared" si="11"/>
        <v>106379691.90368478</v>
      </c>
      <c r="R33" s="18">
        <f t="shared" si="11"/>
        <v>112751398.27189949</v>
      </c>
      <c r="S33" s="18">
        <f t="shared" si="11"/>
        <v>118852604.39969991</v>
      </c>
      <c r="T33" s="18">
        <f t="shared" si="11"/>
        <v>125627202.85048279</v>
      </c>
      <c r="U33" s="18">
        <f t="shared" si="11"/>
        <v>132787953.41296032</v>
      </c>
      <c r="V33" s="18">
        <f t="shared" si="11"/>
        <v>140741406.11847854</v>
      </c>
      <c r="W33" s="18">
        <f t="shared" si="11"/>
        <v>148357208.16267648</v>
      </c>
      <c r="X33" s="18">
        <f t="shared" si="11"/>
        <v>156813569.02794904</v>
      </c>
      <c r="Y33" s="18">
        <f t="shared" si="11"/>
        <v>165751942.46254212</v>
      </c>
      <c r="Z33" s="18">
        <f t="shared" si="11"/>
        <v>175679802.64368212</v>
      </c>
      <c r="AA33" s="18">
        <f t="shared" si="11"/>
        <v>185186191.9643327</v>
      </c>
      <c r="AB33" s="18">
        <f t="shared" si="11"/>
        <v>195741804.90629968</v>
      </c>
      <c r="AC33" s="6" t="s">
        <v>3</v>
      </c>
    </row>
    <row r="34" spans="2:29" s="6" customFormat="1" ht="13">
      <c r="B34" s="6" t="str">
        <f>'Input Sheet Only'!B34</f>
        <v>Fixed Maintenance Costs [% of Capex]</v>
      </c>
      <c r="C34" s="14" t="s">
        <v>15</v>
      </c>
      <c r="D34" s="14" t="s">
        <v>10</v>
      </c>
      <c r="E34" s="22">
        <f>'Input Sheet Only'!E34*3</f>
        <v>0.03</v>
      </c>
      <c r="I34" s="47">
        <f>IF(I23&gt;0,0,$F$23*$E34)</f>
        <v>0</v>
      </c>
      <c r="J34" s="48">
        <f t="shared" ref="J34:AB34" si="12">IF(J23&gt;0,0,$F$23*$E34)</f>
        <v>0</v>
      </c>
      <c r="K34" s="49">
        <f t="shared" si="12"/>
        <v>0</v>
      </c>
      <c r="L34" s="18">
        <f t="shared" si="12"/>
        <v>0</v>
      </c>
      <c r="M34" s="18">
        <f t="shared" si="12"/>
        <v>0</v>
      </c>
      <c r="N34" s="18">
        <f t="shared" si="12"/>
        <v>112842000</v>
      </c>
      <c r="O34" s="18">
        <f t="shared" si="12"/>
        <v>112842000</v>
      </c>
      <c r="P34" s="18">
        <f t="shared" si="12"/>
        <v>112842000</v>
      </c>
      <c r="Q34" s="18">
        <f t="shared" si="12"/>
        <v>112842000</v>
      </c>
      <c r="R34" s="18">
        <f t="shared" si="12"/>
        <v>112842000</v>
      </c>
      <c r="S34" s="18">
        <f t="shared" si="12"/>
        <v>112842000</v>
      </c>
      <c r="T34" s="18">
        <f t="shared" si="12"/>
        <v>112842000</v>
      </c>
      <c r="U34" s="18">
        <f t="shared" si="12"/>
        <v>112842000</v>
      </c>
      <c r="V34" s="18">
        <f t="shared" si="12"/>
        <v>112842000</v>
      </c>
      <c r="W34" s="18">
        <f t="shared" si="12"/>
        <v>112842000</v>
      </c>
      <c r="X34" s="18">
        <f t="shared" si="12"/>
        <v>112842000</v>
      </c>
      <c r="Y34" s="18">
        <f t="shared" si="12"/>
        <v>112842000</v>
      </c>
      <c r="Z34" s="18">
        <f t="shared" si="12"/>
        <v>112842000</v>
      </c>
      <c r="AA34" s="18">
        <f t="shared" si="12"/>
        <v>112842000</v>
      </c>
      <c r="AB34" s="18">
        <f t="shared" si="12"/>
        <v>112842000</v>
      </c>
      <c r="AC34" s="6" t="s">
        <v>3</v>
      </c>
    </row>
    <row r="35" spans="2:29" s="6" customFormat="1" ht="13">
      <c r="B35" s="6" t="str">
        <f>'Input Sheet Only'!B35</f>
        <v>Fixed Operating Costs [% of Capex]</v>
      </c>
      <c r="C35" s="14" t="s">
        <v>15</v>
      </c>
      <c r="D35" s="14" t="s">
        <v>10</v>
      </c>
      <c r="E35" s="22">
        <f>'Input Sheet Only'!E35*3</f>
        <v>1.4999999999999999E-2</v>
      </c>
      <c r="I35" s="47">
        <f>IF(I23&gt;0,0,$F$23*$E35)</f>
        <v>0</v>
      </c>
      <c r="J35" s="48">
        <f t="shared" ref="J35:AB35" si="13">IF(J23&gt;0,0,$F$23*$E35)</f>
        <v>0</v>
      </c>
      <c r="K35" s="49">
        <f t="shared" si="13"/>
        <v>0</v>
      </c>
      <c r="L35" s="18">
        <f t="shared" si="13"/>
        <v>0</v>
      </c>
      <c r="M35" s="18">
        <f t="shared" si="13"/>
        <v>0</v>
      </c>
      <c r="N35" s="18">
        <f t="shared" si="13"/>
        <v>56421000</v>
      </c>
      <c r="O35" s="18">
        <f t="shared" si="13"/>
        <v>56421000</v>
      </c>
      <c r="P35" s="18">
        <f t="shared" si="13"/>
        <v>56421000</v>
      </c>
      <c r="Q35" s="18">
        <f t="shared" si="13"/>
        <v>56421000</v>
      </c>
      <c r="R35" s="18">
        <f t="shared" si="13"/>
        <v>56421000</v>
      </c>
      <c r="S35" s="18">
        <f t="shared" si="13"/>
        <v>56421000</v>
      </c>
      <c r="T35" s="18">
        <f t="shared" si="13"/>
        <v>56421000</v>
      </c>
      <c r="U35" s="18">
        <f t="shared" si="13"/>
        <v>56421000</v>
      </c>
      <c r="V35" s="18">
        <f t="shared" si="13"/>
        <v>56421000</v>
      </c>
      <c r="W35" s="18">
        <f t="shared" si="13"/>
        <v>56421000</v>
      </c>
      <c r="X35" s="18">
        <f t="shared" si="13"/>
        <v>56421000</v>
      </c>
      <c r="Y35" s="18">
        <f t="shared" si="13"/>
        <v>56421000</v>
      </c>
      <c r="Z35" s="18">
        <f t="shared" si="13"/>
        <v>56421000</v>
      </c>
      <c r="AA35" s="18">
        <f t="shared" si="13"/>
        <v>56421000</v>
      </c>
      <c r="AB35" s="18">
        <f t="shared" si="13"/>
        <v>56421000</v>
      </c>
      <c r="AC35" s="6" t="s">
        <v>3</v>
      </c>
    </row>
    <row r="36" spans="2:29" s="6" customFormat="1" ht="13.5" thickBot="1">
      <c r="B36" s="57" t="s">
        <v>44</v>
      </c>
      <c r="C36" s="33" t="s">
        <v>15</v>
      </c>
      <c r="D36" s="33" t="s">
        <v>10</v>
      </c>
      <c r="E36" s="34"/>
      <c r="F36" s="20">
        <f>SUM(I36:AB36)</f>
        <v>4589802471.5671368</v>
      </c>
      <c r="I36" s="41">
        <f>SUM(I33:I35)</f>
        <v>0</v>
      </c>
      <c r="J36" s="42">
        <f t="shared" ref="J36:AB36" si="14">SUM(J33:J35)</f>
        <v>0</v>
      </c>
      <c r="K36" s="43">
        <f t="shared" si="14"/>
        <v>0</v>
      </c>
      <c r="L36" s="17">
        <f t="shared" si="14"/>
        <v>0</v>
      </c>
      <c r="M36" s="17">
        <f t="shared" si="14"/>
        <v>0</v>
      </c>
      <c r="N36" s="17">
        <f t="shared" si="14"/>
        <v>259590915.30849552</v>
      </c>
      <c r="O36" s="17">
        <f t="shared" si="14"/>
        <v>264478741.43604946</v>
      </c>
      <c r="P36" s="17">
        <f t="shared" si="14"/>
        <v>269906038.69790423</v>
      </c>
      <c r="Q36" s="17">
        <f t="shared" si="14"/>
        <v>275642691.90368479</v>
      </c>
      <c r="R36" s="17">
        <f t="shared" si="14"/>
        <v>282014398.27189946</v>
      </c>
      <c r="S36" s="17">
        <f t="shared" si="14"/>
        <v>288115604.39969993</v>
      </c>
      <c r="T36" s="17">
        <f t="shared" si="14"/>
        <v>294890202.85048282</v>
      </c>
      <c r="U36" s="17">
        <f t="shared" si="14"/>
        <v>302050953.41296029</v>
      </c>
      <c r="V36" s="17">
        <f t="shared" si="14"/>
        <v>310004406.11847854</v>
      </c>
      <c r="W36" s="17">
        <f t="shared" si="14"/>
        <v>317620208.16267645</v>
      </c>
      <c r="X36" s="17">
        <f t="shared" si="14"/>
        <v>326076569.02794904</v>
      </c>
      <c r="Y36" s="17">
        <f t="shared" si="14"/>
        <v>335014942.46254212</v>
      </c>
      <c r="Z36" s="17">
        <f t="shared" si="14"/>
        <v>344942802.64368212</v>
      </c>
      <c r="AA36" s="17">
        <f t="shared" si="14"/>
        <v>354449191.9643327</v>
      </c>
      <c r="AB36" s="17">
        <f t="shared" si="14"/>
        <v>365004804.90629971</v>
      </c>
      <c r="AC36" s="6" t="s">
        <v>3</v>
      </c>
    </row>
    <row r="37" spans="2:29" s="6" customFormat="1" ht="13">
      <c r="C37" s="14"/>
      <c r="D37" s="14"/>
      <c r="AC37" s="6" t="s">
        <v>3</v>
      </c>
    </row>
    <row r="38" spans="2:29" s="6" customFormat="1" ht="13">
      <c r="B38" s="6" t="s">
        <v>53</v>
      </c>
      <c r="C38" s="14"/>
      <c r="D38" s="14" t="s">
        <v>10</v>
      </c>
      <c r="F38" s="20">
        <f>SUM(I38:K38)</f>
        <v>0</v>
      </c>
      <c r="I38" s="17">
        <f>I36</f>
        <v>0</v>
      </c>
      <c r="J38" s="17">
        <f t="shared" ref="J38:K38" si="15">J36</f>
        <v>0</v>
      </c>
      <c r="K38" s="17">
        <f t="shared" si="15"/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6" t="s">
        <v>3</v>
      </c>
    </row>
    <row r="39" spans="2:29" s="6" customFormat="1" ht="13">
      <c r="C39" s="14"/>
      <c r="D39" s="14"/>
      <c r="AC39" s="6" t="s">
        <v>3</v>
      </c>
    </row>
    <row r="40" spans="2:29" s="6" customFormat="1" ht="14.5">
      <c r="B40" s="21" t="s">
        <v>48</v>
      </c>
      <c r="C40" s="55"/>
      <c r="D40" s="21"/>
      <c r="E40" s="21"/>
      <c r="F40" s="59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6" t="s">
        <v>3</v>
      </c>
    </row>
    <row r="41" spans="2:29" s="6" customFormat="1" ht="13">
      <c r="C41" s="14"/>
      <c r="AC41" s="6" t="s">
        <v>3</v>
      </c>
    </row>
    <row r="42" spans="2:29" s="6" customFormat="1" ht="13">
      <c r="B42" s="12" t="s">
        <v>49</v>
      </c>
      <c r="C42" s="28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6" t="s">
        <v>3</v>
      </c>
    </row>
    <row r="43" spans="2:29" s="6" customFormat="1" ht="13">
      <c r="B43" s="31" t="str">
        <f>'Input Sheet Only'!B43</f>
        <v>Department Baseline - RBIG</v>
      </c>
      <c r="C43" s="14"/>
      <c r="D43" s="14" t="s">
        <v>10</v>
      </c>
      <c r="I43" s="26">
        <f>'Input Sheet Only'!I43</f>
        <v>53800000</v>
      </c>
      <c r="J43" s="26">
        <f>'Input Sheet Only'!J43</f>
        <v>65000660</v>
      </c>
      <c r="K43" s="26">
        <f>'Input Sheet Only'!K43</f>
        <v>244283257</v>
      </c>
      <c r="L43" s="26">
        <f>'Input Sheet Only'!L43</f>
        <v>331413092</v>
      </c>
      <c r="M43" s="26">
        <f>'Input Sheet Only'!M43</f>
        <v>260276655</v>
      </c>
      <c r="N43" s="26">
        <f>'Input Sheet Only'!N43</f>
        <v>0</v>
      </c>
      <c r="O43" s="26">
        <f>'Input Sheet Only'!O43</f>
        <v>0</v>
      </c>
      <c r="P43" s="26">
        <f>'Input Sheet Only'!P43</f>
        <v>0</v>
      </c>
      <c r="Q43" s="26">
        <f>'Input Sheet Only'!Q43</f>
        <v>0</v>
      </c>
      <c r="R43" s="26">
        <f>'Input Sheet Only'!R43</f>
        <v>0</v>
      </c>
      <c r="S43" s="26">
        <f>'Input Sheet Only'!S43</f>
        <v>0</v>
      </c>
      <c r="T43" s="26">
        <f>'Input Sheet Only'!T43</f>
        <v>0</v>
      </c>
      <c r="U43" s="26">
        <f>'Input Sheet Only'!U43</f>
        <v>0</v>
      </c>
      <c r="V43" s="26">
        <f>'Input Sheet Only'!V43</f>
        <v>0</v>
      </c>
      <c r="W43" s="26">
        <f>'Input Sheet Only'!W43</f>
        <v>0</v>
      </c>
      <c r="X43" s="26">
        <f>'Input Sheet Only'!X43</f>
        <v>0</v>
      </c>
      <c r="Y43" s="26">
        <f>'Input Sheet Only'!Y43</f>
        <v>0</v>
      </c>
      <c r="Z43" s="26">
        <f>'Input Sheet Only'!Z43</f>
        <v>0</v>
      </c>
      <c r="AA43" s="26">
        <f>'Input Sheet Only'!AA43</f>
        <v>0</v>
      </c>
      <c r="AB43" s="26">
        <f>'Input Sheet Only'!AB43</f>
        <v>0</v>
      </c>
      <c r="AC43" s="6" t="s">
        <v>3</v>
      </c>
    </row>
    <row r="44" spans="2:29" s="6" customFormat="1" ht="13">
      <c r="B44" s="31" t="str">
        <f>'Input Sheet Only'!B44</f>
        <v>Department Baseline - WTE</v>
      </c>
      <c r="C44" s="14"/>
      <c r="D44" s="14" t="s">
        <v>10</v>
      </c>
      <c r="I44" s="26">
        <f>'Input Sheet Only'!I44</f>
        <v>0</v>
      </c>
      <c r="J44" s="26">
        <f>'Input Sheet Only'!J44</f>
        <v>0</v>
      </c>
      <c r="K44" s="26">
        <f>'Input Sheet Only'!K44</f>
        <v>0</v>
      </c>
      <c r="L44" s="26">
        <f>'Input Sheet Only'!L44</f>
        <v>0</v>
      </c>
      <c r="M44" s="26">
        <f>'Input Sheet Only'!M44</f>
        <v>0</v>
      </c>
      <c r="N44" s="26">
        <f>'Input Sheet Only'!N44</f>
        <v>0</v>
      </c>
      <c r="O44" s="26">
        <f>'Input Sheet Only'!O44</f>
        <v>0</v>
      </c>
      <c r="P44" s="26">
        <f>'Input Sheet Only'!P44</f>
        <v>0</v>
      </c>
      <c r="Q44" s="26">
        <f>'Input Sheet Only'!Q44</f>
        <v>0</v>
      </c>
      <c r="R44" s="26">
        <f>'Input Sheet Only'!R44</f>
        <v>0</v>
      </c>
      <c r="S44" s="26">
        <f>'Input Sheet Only'!S44</f>
        <v>0</v>
      </c>
      <c r="T44" s="26">
        <f>'Input Sheet Only'!T44</f>
        <v>0</v>
      </c>
      <c r="U44" s="26">
        <f>'Input Sheet Only'!U44</f>
        <v>0</v>
      </c>
      <c r="V44" s="26">
        <f>'Input Sheet Only'!V44</f>
        <v>0</v>
      </c>
      <c r="W44" s="26">
        <f>'Input Sheet Only'!W44</f>
        <v>0</v>
      </c>
      <c r="X44" s="26">
        <f>'Input Sheet Only'!X44</f>
        <v>0</v>
      </c>
      <c r="Y44" s="26">
        <f>'Input Sheet Only'!Y44</f>
        <v>0</v>
      </c>
      <c r="Z44" s="26">
        <f>'Input Sheet Only'!Z44</f>
        <v>0</v>
      </c>
      <c r="AA44" s="26">
        <f>'Input Sheet Only'!AA44</f>
        <v>0</v>
      </c>
      <c r="AB44" s="26">
        <f>'Input Sheet Only'!AB44</f>
        <v>0</v>
      </c>
      <c r="AC44" s="6" t="s">
        <v>3</v>
      </c>
    </row>
    <row r="45" spans="2:29" s="6" customFormat="1" ht="13">
      <c r="B45" s="31" t="str">
        <f>'Input Sheet Only'!B45</f>
        <v>Department Baseline - MIG</v>
      </c>
      <c r="C45" s="14"/>
      <c r="D45" s="14" t="s">
        <v>10</v>
      </c>
      <c r="I45" s="26">
        <f>'Input Sheet Only'!I45</f>
        <v>0</v>
      </c>
      <c r="J45" s="26">
        <f>'Input Sheet Only'!J45</f>
        <v>0</v>
      </c>
      <c r="K45" s="26">
        <f>'Input Sheet Only'!K45</f>
        <v>0</v>
      </c>
      <c r="L45" s="26">
        <f>'Input Sheet Only'!L45</f>
        <v>0</v>
      </c>
      <c r="M45" s="26">
        <f>'Input Sheet Only'!M45</f>
        <v>0</v>
      </c>
      <c r="N45" s="26">
        <f>'Input Sheet Only'!N45</f>
        <v>0</v>
      </c>
      <c r="O45" s="26">
        <f>'Input Sheet Only'!O45</f>
        <v>0</v>
      </c>
      <c r="P45" s="26">
        <f>'Input Sheet Only'!P45</f>
        <v>0</v>
      </c>
      <c r="Q45" s="26">
        <f>'Input Sheet Only'!Q45</f>
        <v>0</v>
      </c>
      <c r="R45" s="26">
        <f>'Input Sheet Only'!R45</f>
        <v>0</v>
      </c>
      <c r="S45" s="26">
        <f>'Input Sheet Only'!S45</f>
        <v>0</v>
      </c>
      <c r="T45" s="26">
        <f>'Input Sheet Only'!T45</f>
        <v>0</v>
      </c>
      <c r="U45" s="26">
        <f>'Input Sheet Only'!U45</f>
        <v>0</v>
      </c>
      <c r="V45" s="26">
        <f>'Input Sheet Only'!V45</f>
        <v>0</v>
      </c>
      <c r="W45" s="26">
        <f>'Input Sheet Only'!W45</f>
        <v>0</v>
      </c>
      <c r="X45" s="26">
        <f>'Input Sheet Only'!X45</f>
        <v>0</v>
      </c>
      <c r="Y45" s="26">
        <f>'Input Sheet Only'!Y45</f>
        <v>0</v>
      </c>
      <c r="Z45" s="26">
        <f>'Input Sheet Only'!Z45</f>
        <v>0</v>
      </c>
      <c r="AA45" s="26">
        <f>'Input Sheet Only'!AA45</f>
        <v>0</v>
      </c>
      <c r="AB45" s="26">
        <f>'Input Sheet Only'!AB45</f>
        <v>0</v>
      </c>
      <c r="AC45" s="6" t="s">
        <v>3</v>
      </c>
    </row>
    <row r="46" spans="2:29" s="6" customFormat="1" ht="13">
      <c r="B46" s="31" t="str">
        <f>'Input Sheet Only'!B46</f>
        <v>External Organisation Grant</v>
      </c>
      <c r="C46" s="14"/>
      <c r="D46" s="14" t="s">
        <v>10</v>
      </c>
      <c r="I46" s="26">
        <f>'Input Sheet Only'!I46</f>
        <v>0</v>
      </c>
      <c r="J46" s="26">
        <f>'Input Sheet Only'!J46</f>
        <v>0</v>
      </c>
      <c r="K46" s="26">
        <f>'Input Sheet Only'!K46</f>
        <v>0</v>
      </c>
      <c r="L46" s="26">
        <f>'Input Sheet Only'!L46</f>
        <v>0</v>
      </c>
      <c r="M46" s="26">
        <f>'Input Sheet Only'!M46</f>
        <v>0</v>
      </c>
      <c r="N46" s="26">
        <f>'Input Sheet Only'!N46</f>
        <v>0</v>
      </c>
      <c r="O46" s="26">
        <f>'Input Sheet Only'!O46</f>
        <v>0</v>
      </c>
      <c r="P46" s="26">
        <f>'Input Sheet Only'!P46</f>
        <v>0</v>
      </c>
      <c r="Q46" s="26">
        <f>'Input Sheet Only'!Q46</f>
        <v>0</v>
      </c>
      <c r="R46" s="26">
        <f>'Input Sheet Only'!R46</f>
        <v>0</v>
      </c>
      <c r="S46" s="26">
        <f>'Input Sheet Only'!S46</f>
        <v>0</v>
      </c>
      <c r="T46" s="26">
        <f>'Input Sheet Only'!T46</f>
        <v>0</v>
      </c>
      <c r="U46" s="26">
        <f>'Input Sheet Only'!U46</f>
        <v>0</v>
      </c>
      <c r="V46" s="26">
        <f>'Input Sheet Only'!V46</f>
        <v>0</v>
      </c>
      <c r="W46" s="26">
        <f>'Input Sheet Only'!W46</f>
        <v>0</v>
      </c>
      <c r="X46" s="26">
        <f>'Input Sheet Only'!X46</f>
        <v>0</v>
      </c>
      <c r="Y46" s="26">
        <f>'Input Sheet Only'!Y46</f>
        <v>0</v>
      </c>
      <c r="Z46" s="26">
        <f>'Input Sheet Only'!Z46</f>
        <v>0</v>
      </c>
      <c r="AA46" s="26">
        <f>'Input Sheet Only'!AA46</f>
        <v>0</v>
      </c>
      <c r="AB46" s="26">
        <f>'Input Sheet Only'!AB46</f>
        <v>0</v>
      </c>
      <c r="AC46" s="6" t="s">
        <v>3</v>
      </c>
    </row>
    <row r="47" spans="2:29" s="6" customFormat="1" ht="13">
      <c r="B47" s="31" t="str">
        <f>'Input Sheet Only'!B47</f>
        <v>Other</v>
      </c>
      <c r="C47" s="14"/>
      <c r="D47" s="14" t="s">
        <v>10</v>
      </c>
      <c r="I47" s="26">
        <f>'Input Sheet Only'!I47</f>
        <v>0</v>
      </c>
      <c r="J47" s="26">
        <f>'Input Sheet Only'!J47</f>
        <v>139207303</v>
      </c>
      <c r="K47" s="26">
        <f>'Input Sheet Only'!K47</f>
        <v>114026996</v>
      </c>
      <c r="L47" s="26">
        <f>'Input Sheet Only'!L47</f>
        <v>0</v>
      </c>
      <c r="M47" s="26">
        <f>'Input Sheet Only'!M47</f>
        <v>0</v>
      </c>
      <c r="N47" s="26">
        <f>'Input Sheet Only'!N47</f>
        <v>0</v>
      </c>
      <c r="O47" s="26">
        <f>'Input Sheet Only'!O47</f>
        <v>0</v>
      </c>
      <c r="P47" s="26">
        <f>'Input Sheet Only'!P47</f>
        <v>0</v>
      </c>
      <c r="Q47" s="26">
        <f>'Input Sheet Only'!Q47</f>
        <v>0</v>
      </c>
      <c r="R47" s="26">
        <f>'Input Sheet Only'!R47</f>
        <v>0</v>
      </c>
      <c r="S47" s="26">
        <f>'Input Sheet Only'!S47</f>
        <v>0</v>
      </c>
      <c r="T47" s="26">
        <f>'Input Sheet Only'!T47</f>
        <v>0</v>
      </c>
      <c r="U47" s="26">
        <f>'Input Sheet Only'!U47</f>
        <v>0</v>
      </c>
      <c r="V47" s="26">
        <f>'Input Sheet Only'!V47</f>
        <v>0</v>
      </c>
      <c r="W47" s="26">
        <f>'Input Sheet Only'!W47</f>
        <v>0</v>
      </c>
      <c r="X47" s="26">
        <f>'Input Sheet Only'!X47</f>
        <v>0</v>
      </c>
      <c r="Y47" s="26">
        <f>'Input Sheet Only'!Y47</f>
        <v>0</v>
      </c>
      <c r="Z47" s="26">
        <f>'Input Sheet Only'!Z47</f>
        <v>0</v>
      </c>
      <c r="AA47" s="26">
        <f>'Input Sheet Only'!AA47</f>
        <v>0</v>
      </c>
      <c r="AB47" s="26">
        <f>'Input Sheet Only'!AB47</f>
        <v>0</v>
      </c>
      <c r="AC47" s="6" t="s">
        <v>3</v>
      </c>
    </row>
    <row r="48" spans="2:29" s="6" customFormat="1" ht="13">
      <c r="B48" s="31" t="str">
        <f>'Input Sheet Only'!B48</f>
        <v>Transfers</v>
      </c>
      <c r="C48" s="14"/>
      <c r="D48" s="14" t="s">
        <v>10</v>
      </c>
      <c r="I48" s="26">
        <f>'Input Sheet Only'!I48</f>
        <v>-8007963</v>
      </c>
      <c r="J48" s="26">
        <f>'Input Sheet Only'!J48</f>
        <v>45792037</v>
      </c>
      <c r="K48" s="26">
        <f>'Input Sheet Only'!K48</f>
        <v>0</v>
      </c>
      <c r="L48" s="26">
        <f>'Input Sheet Only'!L48</f>
        <v>0</v>
      </c>
      <c r="M48" s="26">
        <f>'Input Sheet Only'!M48</f>
        <v>0</v>
      </c>
      <c r="N48" s="26">
        <f>'Input Sheet Only'!N48</f>
        <v>0</v>
      </c>
      <c r="O48" s="26">
        <f>'Input Sheet Only'!O48</f>
        <v>0</v>
      </c>
      <c r="P48" s="26">
        <f>'Input Sheet Only'!P48</f>
        <v>0</v>
      </c>
      <c r="Q48" s="26">
        <f>'Input Sheet Only'!Q48</f>
        <v>0</v>
      </c>
      <c r="R48" s="26">
        <f>'Input Sheet Only'!R48</f>
        <v>0</v>
      </c>
      <c r="S48" s="26">
        <f>'Input Sheet Only'!S48</f>
        <v>0</v>
      </c>
      <c r="T48" s="26">
        <f>'Input Sheet Only'!T48</f>
        <v>0</v>
      </c>
      <c r="U48" s="26">
        <f>'Input Sheet Only'!U48</f>
        <v>0</v>
      </c>
      <c r="V48" s="26">
        <f>'Input Sheet Only'!V48</f>
        <v>0</v>
      </c>
      <c r="W48" s="26">
        <f>'Input Sheet Only'!W48</f>
        <v>0</v>
      </c>
      <c r="X48" s="26">
        <f>'Input Sheet Only'!X48</f>
        <v>0</v>
      </c>
      <c r="Y48" s="26">
        <f>'Input Sheet Only'!Y48</f>
        <v>0</v>
      </c>
      <c r="Z48" s="26">
        <f>'Input Sheet Only'!Z48</f>
        <v>0</v>
      </c>
      <c r="AA48" s="26">
        <f>'Input Sheet Only'!AA48</f>
        <v>0</v>
      </c>
      <c r="AB48" s="26">
        <f>'Input Sheet Only'!AB48</f>
        <v>0</v>
      </c>
      <c r="AC48" s="6" t="s">
        <v>3</v>
      </c>
    </row>
    <row r="49" spans="2:29" s="6" customFormat="1" ht="13">
      <c r="B49" s="31" t="str">
        <f>'Input Sheet Only'!B49</f>
        <v>Private Debt</v>
      </c>
      <c r="C49" s="14"/>
      <c r="D49" s="14" t="s">
        <v>10</v>
      </c>
      <c r="I49" s="26">
        <f>'Input Sheet Only'!I49</f>
        <v>0</v>
      </c>
      <c r="J49" s="26">
        <f>'Input Sheet Only'!J49</f>
        <v>0</v>
      </c>
      <c r="K49" s="26">
        <f>'Input Sheet Only'!K49</f>
        <v>0</v>
      </c>
      <c r="L49" s="26">
        <f>'Input Sheet Only'!L49</f>
        <v>0</v>
      </c>
      <c r="M49" s="26">
        <f>'Input Sheet Only'!M49</f>
        <v>0</v>
      </c>
      <c r="N49" s="26">
        <f>'Input Sheet Only'!N49</f>
        <v>0</v>
      </c>
      <c r="O49" s="26">
        <f>'Input Sheet Only'!O49</f>
        <v>0</v>
      </c>
      <c r="P49" s="26">
        <f>'Input Sheet Only'!P49</f>
        <v>0</v>
      </c>
      <c r="Q49" s="26">
        <f>'Input Sheet Only'!Q49</f>
        <v>0</v>
      </c>
      <c r="R49" s="26">
        <f>'Input Sheet Only'!R49</f>
        <v>0</v>
      </c>
      <c r="S49" s="26">
        <f>'Input Sheet Only'!S49</f>
        <v>0</v>
      </c>
      <c r="T49" s="26">
        <f>'Input Sheet Only'!T49</f>
        <v>0</v>
      </c>
      <c r="U49" s="26">
        <f>'Input Sheet Only'!U49</f>
        <v>0</v>
      </c>
      <c r="V49" s="26">
        <f>'Input Sheet Only'!V49</f>
        <v>0</v>
      </c>
      <c r="W49" s="26">
        <f>'Input Sheet Only'!W49</f>
        <v>0</v>
      </c>
      <c r="X49" s="26">
        <f>'Input Sheet Only'!X49</f>
        <v>0</v>
      </c>
      <c r="Y49" s="26">
        <f>'Input Sheet Only'!Y49</f>
        <v>0</v>
      </c>
      <c r="Z49" s="26">
        <f>'Input Sheet Only'!Z49</f>
        <v>0</v>
      </c>
      <c r="AA49" s="26">
        <f>'Input Sheet Only'!AA49</f>
        <v>0</v>
      </c>
      <c r="AB49" s="26">
        <f>'Input Sheet Only'!AB49</f>
        <v>0</v>
      </c>
      <c r="AC49" s="6" t="s">
        <v>3</v>
      </c>
    </row>
    <row r="50" spans="2:29" s="6" customFormat="1" ht="13">
      <c r="B50" s="57" t="s">
        <v>51</v>
      </c>
      <c r="C50" s="33"/>
      <c r="D50" s="33" t="s">
        <v>10</v>
      </c>
      <c r="E50" s="34"/>
      <c r="F50" s="20">
        <f>SUM(I50:AB50)</f>
        <v>1245792037</v>
      </c>
      <c r="I50" s="17">
        <f>SUM(I43:I49)</f>
        <v>45792037</v>
      </c>
      <c r="J50" s="17">
        <f t="shared" ref="J50:AB50" si="16">SUM(J43:J49)</f>
        <v>250000000</v>
      </c>
      <c r="K50" s="17">
        <f t="shared" si="16"/>
        <v>358310253</v>
      </c>
      <c r="L50" s="17">
        <f t="shared" si="16"/>
        <v>331413092</v>
      </c>
      <c r="M50" s="17">
        <f t="shared" si="16"/>
        <v>260276655</v>
      </c>
      <c r="N50" s="17">
        <f t="shared" si="16"/>
        <v>0</v>
      </c>
      <c r="O50" s="17">
        <f t="shared" si="16"/>
        <v>0</v>
      </c>
      <c r="P50" s="17">
        <f t="shared" si="16"/>
        <v>0</v>
      </c>
      <c r="Q50" s="17">
        <f t="shared" si="16"/>
        <v>0</v>
      </c>
      <c r="R50" s="17">
        <f t="shared" si="16"/>
        <v>0</v>
      </c>
      <c r="S50" s="17">
        <f t="shared" si="16"/>
        <v>0</v>
      </c>
      <c r="T50" s="17">
        <f t="shared" si="16"/>
        <v>0</v>
      </c>
      <c r="U50" s="17">
        <f t="shared" si="16"/>
        <v>0</v>
      </c>
      <c r="V50" s="17">
        <f t="shared" si="16"/>
        <v>0</v>
      </c>
      <c r="W50" s="17">
        <f t="shared" si="16"/>
        <v>0</v>
      </c>
      <c r="X50" s="17">
        <f t="shared" si="16"/>
        <v>0</v>
      </c>
      <c r="Y50" s="17">
        <f t="shared" si="16"/>
        <v>0</v>
      </c>
      <c r="Z50" s="17">
        <f t="shared" si="16"/>
        <v>0</v>
      </c>
      <c r="AA50" s="17">
        <f t="shared" si="16"/>
        <v>0</v>
      </c>
      <c r="AB50" s="17">
        <f t="shared" si="16"/>
        <v>0</v>
      </c>
      <c r="AC50" s="6" t="s">
        <v>3</v>
      </c>
    </row>
    <row r="51" spans="2:29" s="6" customFormat="1" ht="13">
      <c r="C51" s="14"/>
      <c r="D51" s="14"/>
      <c r="AC51" s="6" t="s">
        <v>3</v>
      </c>
    </row>
    <row r="52" spans="2:29" s="6" customFormat="1" ht="13">
      <c r="B52" s="6" t="s">
        <v>56</v>
      </c>
      <c r="C52" s="14"/>
      <c r="D52" s="14" t="s">
        <v>10</v>
      </c>
      <c r="F52" s="20">
        <f>SUM(I52:K52)</f>
        <v>654102290</v>
      </c>
      <c r="I52" s="17">
        <f>I50</f>
        <v>45792037</v>
      </c>
      <c r="J52" s="17">
        <f t="shared" ref="J52:K52" si="17">J50</f>
        <v>250000000</v>
      </c>
      <c r="K52" s="17">
        <f t="shared" si="17"/>
        <v>358310253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6" t="s">
        <v>3</v>
      </c>
    </row>
    <row r="53" spans="2:29" s="6" customFormat="1" ht="13">
      <c r="C53" s="14"/>
      <c r="D53" s="14"/>
      <c r="AC53" s="6" t="s">
        <v>3</v>
      </c>
    </row>
    <row r="54" spans="2:29" s="6" customFormat="1" ht="13">
      <c r="B54" s="12" t="s">
        <v>54</v>
      </c>
      <c r="C54" s="2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" t="s">
        <v>3</v>
      </c>
    </row>
    <row r="55" spans="2:29" s="6" customFormat="1" ht="13">
      <c r="B55" s="31" t="s">
        <v>100</v>
      </c>
      <c r="C55" s="14"/>
      <c r="D55" s="14" t="s">
        <v>10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6" t="s">
        <v>3</v>
      </c>
    </row>
    <row r="56" spans="2:29" s="6" customFormat="1" ht="13">
      <c r="B56" s="31" t="s">
        <v>98</v>
      </c>
      <c r="C56" s="14"/>
      <c r="D56" s="14" t="s">
        <v>10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6" t="s">
        <v>3</v>
      </c>
    </row>
    <row r="57" spans="2:29" s="6" customFormat="1" ht="13">
      <c r="B57" s="31" t="s">
        <v>96</v>
      </c>
      <c r="C57" s="14"/>
      <c r="D57" s="14" t="s">
        <v>10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6" t="s">
        <v>3</v>
      </c>
    </row>
    <row r="58" spans="2:29" s="6" customFormat="1" ht="13">
      <c r="B58" s="57" t="s">
        <v>55</v>
      </c>
      <c r="C58" s="33"/>
      <c r="D58" s="33" t="s">
        <v>10</v>
      </c>
      <c r="E58" s="34"/>
      <c r="F58" s="20">
        <f>SUM(I58:AB58)</f>
        <v>0</v>
      </c>
      <c r="I58" s="17">
        <f t="shared" ref="I58:AB58" si="18">SUM(I55:I57)</f>
        <v>0</v>
      </c>
      <c r="J58" s="17">
        <f t="shared" si="18"/>
        <v>0</v>
      </c>
      <c r="K58" s="17">
        <f t="shared" si="18"/>
        <v>0</v>
      </c>
      <c r="L58" s="17">
        <f t="shared" si="18"/>
        <v>0</v>
      </c>
      <c r="M58" s="17">
        <f t="shared" si="18"/>
        <v>0</v>
      </c>
      <c r="N58" s="17">
        <f t="shared" si="18"/>
        <v>0</v>
      </c>
      <c r="O58" s="17">
        <f t="shared" si="18"/>
        <v>0</v>
      </c>
      <c r="P58" s="17">
        <f t="shared" si="18"/>
        <v>0</v>
      </c>
      <c r="Q58" s="17">
        <f t="shared" si="18"/>
        <v>0</v>
      </c>
      <c r="R58" s="17">
        <f t="shared" si="18"/>
        <v>0</v>
      </c>
      <c r="S58" s="17">
        <f t="shared" si="18"/>
        <v>0</v>
      </c>
      <c r="T58" s="17">
        <f t="shared" si="18"/>
        <v>0</v>
      </c>
      <c r="U58" s="17">
        <f t="shared" si="18"/>
        <v>0</v>
      </c>
      <c r="V58" s="17">
        <f t="shared" si="18"/>
        <v>0</v>
      </c>
      <c r="W58" s="17">
        <f t="shared" si="18"/>
        <v>0</v>
      </c>
      <c r="X58" s="17">
        <f t="shared" si="18"/>
        <v>0</v>
      </c>
      <c r="Y58" s="17">
        <f t="shared" si="18"/>
        <v>0</v>
      </c>
      <c r="Z58" s="17">
        <f t="shared" si="18"/>
        <v>0</v>
      </c>
      <c r="AA58" s="17">
        <f t="shared" si="18"/>
        <v>0</v>
      </c>
      <c r="AB58" s="17">
        <f t="shared" si="18"/>
        <v>0</v>
      </c>
      <c r="AC58" s="6" t="s">
        <v>3</v>
      </c>
    </row>
    <row r="59" spans="2:29" s="6" customFormat="1" ht="13">
      <c r="C59" s="14"/>
      <c r="D59" s="14"/>
      <c r="AC59" s="6" t="s">
        <v>3</v>
      </c>
    </row>
    <row r="60" spans="2:29" s="6" customFormat="1" ht="13">
      <c r="B60" s="6" t="s">
        <v>70</v>
      </c>
      <c r="C60" s="14"/>
      <c r="D60" s="14" t="s">
        <v>10</v>
      </c>
      <c r="F60" s="20">
        <f>SUM(I60:K60)</f>
        <v>0</v>
      </c>
      <c r="I60" s="17">
        <f>I58</f>
        <v>0</v>
      </c>
      <c r="J60" s="17">
        <f t="shared" ref="J60:K60" si="19">J58</f>
        <v>0</v>
      </c>
      <c r="K60" s="17">
        <f t="shared" si="19"/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6" t="s">
        <v>3</v>
      </c>
    </row>
    <row r="61" spans="2:29" s="6" customFormat="1" ht="13">
      <c r="C61" s="14"/>
      <c r="D61" s="14"/>
      <c r="AC61" s="6" t="s">
        <v>3</v>
      </c>
    </row>
    <row r="62" spans="2:29" s="6" customFormat="1" ht="13">
      <c r="B62" s="12" t="s">
        <v>19</v>
      </c>
      <c r="C62" s="28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" t="s">
        <v>3</v>
      </c>
    </row>
    <row r="63" spans="2:29" s="6" customFormat="1" ht="13">
      <c r="B63" s="60" t="s">
        <v>16</v>
      </c>
      <c r="C63" s="14"/>
      <c r="D63" s="6" t="s">
        <v>17</v>
      </c>
      <c r="E63" s="24">
        <v>20</v>
      </c>
      <c r="I63" s="6">
        <f>$E$63</f>
        <v>20</v>
      </c>
      <c r="J63" s="6">
        <f>I63-1</f>
        <v>19</v>
      </c>
      <c r="K63" s="6">
        <f t="shared" ref="K63:AB63" si="20">J63-1</f>
        <v>18</v>
      </c>
      <c r="L63" s="6">
        <f t="shared" si="20"/>
        <v>17</v>
      </c>
      <c r="M63" s="6">
        <f t="shared" si="20"/>
        <v>16</v>
      </c>
      <c r="N63" s="6">
        <f t="shared" si="20"/>
        <v>15</v>
      </c>
      <c r="O63" s="6">
        <f t="shared" si="20"/>
        <v>14</v>
      </c>
      <c r="P63" s="6">
        <f t="shared" si="20"/>
        <v>13</v>
      </c>
      <c r="Q63" s="6">
        <f t="shared" si="20"/>
        <v>12</v>
      </c>
      <c r="R63" s="6">
        <f t="shared" si="20"/>
        <v>11</v>
      </c>
      <c r="S63" s="6">
        <f t="shared" si="20"/>
        <v>10</v>
      </c>
      <c r="T63" s="6">
        <f t="shared" si="20"/>
        <v>9</v>
      </c>
      <c r="U63" s="6">
        <f t="shared" si="20"/>
        <v>8</v>
      </c>
      <c r="V63" s="6">
        <f t="shared" si="20"/>
        <v>7</v>
      </c>
      <c r="W63" s="6">
        <f t="shared" si="20"/>
        <v>6</v>
      </c>
      <c r="X63" s="6">
        <f t="shared" si="20"/>
        <v>5</v>
      </c>
      <c r="Y63" s="6">
        <f t="shared" si="20"/>
        <v>4</v>
      </c>
      <c r="Z63" s="6">
        <f t="shared" si="20"/>
        <v>3</v>
      </c>
      <c r="AA63" s="6">
        <f t="shared" si="20"/>
        <v>2</v>
      </c>
      <c r="AB63" s="6">
        <f t="shared" si="20"/>
        <v>1</v>
      </c>
      <c r="AC63" s="6" t="s">
        <v>3</v>
      </c>
    </row>
    <row r="64" spans="2:29" s="6" customFormat="1" ht="13">
      <c r="B64" s="60"/>
      <c r="C64" s="14"/>
      <c r="D64" s="14"/>
      <c r="AC64" s="6" t="s">
        <v>3</v>
      </c>
    </row>
    <row r="65" spans="2:29" s="6" customFormat="1" ht="13">
      <c r="B65" s="60" t="s">
        <v>83</v>
      </c>
      <c r="C65" s="14"/>
      <c r="I65" s="18">
        <f t="shared" ref="I65:AB65" si="21">H68</f>
        <v>0</v>
      </c>
      <c r="J65" s="18">
        <f t="shared" si="21"/>
        <v>0</v>
      </c>
      <c r="K65" s="18">
        <f t="shared" si="21"/>
        <v>0</v>
      </c>
      <c r="L65" s="18">
        <f t="shared" si="21"/>
        <v>0</v>
      </c>
      <c r="M65" s="18">
        <f t="shared" si="21"/>
        <v>0</v>
      </c>
      <c r="N65" s="18">
        <f t="shared" si="21"/>
        <v>0</v>
      </c>
      <c r="O65" s="18">
        <f t="shared" si="21"/>
        <v>0</v>
      </c>
      <c r="P65" s="18">
        <f t="shared" si="21"/>
        <v>0</v>
      </c>
      <c r="Q65" s="18">
        <f t="shared" si="21"/>
        <v>0</v>
      </c>
      <c r="R65" s="18">
        <f t="shared" si="21"/>
        <v>0</v>
      </c>
      <c r="S65" s="18">
        <f t="shared" si="21"/>
        <v>0</v>
      </c>
      <c r="T65" s="18">
        <f t="shared" si="21"/>
        <v>0</v>
      </c>
      <c r="U65" s="18">
        <f t="shared" si="21"/>
        <v>0</v>
      </c>
      <c r="V65" s="18">
        <f t="shared" si="21"/>
        <v>0</v>
      </c>
      <c r="W65" s="18">
        <f t="shared" si="21"/>
        <v>0</v>
      </c>
      <c r="X65" s="18">
        <f t="shared" si="21"/>
        <v>0</v>
      </c>
      <c r="Y65" s="18">
        <f t="shared" si="21"/>
        <v>0</v>
      </c>
      <c r="Z65" s="18">
        <f t="shared" si="21"/>
        <v>0</v>
      </c>
      <c r="AA65" s="18">
        <f t="shared" si="21"/>
        <v>0</v>
      </c>
      <c r="AB65" s="18">
        <f t="shared" si="21"/>
        <v>0</v>
      </c>
      <c r="AC65" s="6" t="s">
        <v>3</v>
      </c>
    </row>
    <row r="66" spans="2:29" s="6" customFormat="1" ht="13">
      <c r="B66" s="60" t="s">
        <v>84</v>
      </c>
      <c r="C66" s="14"/>
      <c r="I66" s="18">
        <f t="shared" ref="I66:AB66" si="22">I49</f>
        <v>0</v>
      </c>
      <c r="J66" s="18">
        <f t="shared" si="22"/>
        <v>0</v>
      </c>
      <c r="K66" s="18">
        <f t="shared" si="22"/>
        <v>0</v>
      </c>
      <c r="L66" s="18">
        <f t="shared" si="22"/>
        <v>0</v>
      </c>
      <c r="M66" s="18">
        <f t="shared" si="22"/>
        <v>0</v>
      </c>
      <c r="N66" s="18">
        <f t="shared" si="22"/>
        <v>0</v>
      </c>
      <c r="O66" s="18">
        <f t="shared" si="22"/>
        <v>0</v>
      </c>
      <c r="P66" s="18">
        <f t="shared" si="22"/>
        <v>0</v>
      </c>
      <c r="Q66" s="18">
        <f t="shared" si="22"/>
        <v>0</v>
      </c>
      <c r="R66" s="18">
        <f t="shared" si="22"/>
        <v>0</v>
      </c>
      <c r="S66" s="18">
        <f t="shared" si="22"/>
        <v>0</v>
      </c>
      <c r="T66" s="18">
        <f t="shared" si="22"/>
        <v>0</v>
      </c>
      <c r="U66" s="18">
        <f t="shared" si="22"/>
        <v>0</v>
      </c>
      <c r="V66" s="18">
        <f t="shared" si="22"/>
        <v>0</v>
      </c>
      <c r="W66" s="18">
        <f t="shared" si="22"/>
        <v>0</v>
      </c>
      <c r="X66" s="18">
        <f t="shared" si="22"/>
        <v>0</v>
      </c>
      <c r="Y66" s="18">
        <f t="shared" si="22"/>
        <v>0</v>
      </c>
      <c r="Z66" s="18">
        <f t="shared" si="22"/>
        <v>0</v>
      </c>
      <c r="AA66" s="18">
        <f t="shared" si="22"/>
        <v>0</v>
      </c>
      <c r="AB66" s="18">
        <f t="shared" si="22"/>
        <v>0</v>
      </c>
      <c r="AC66" s="6" t="s">
        <v>3</v>
      </c>
    </row>
    <row r="67" spans="2:29" s="6" customFormat="1" ht="13">
      <c r="B67" s="60" t="s">
        <v>24</v>
      </c>
      <c r="C67" s="14"/>
      <c r="I67" s="18">
        <f t="shared" ref="I67:AB67" si="23">PPMT($E$71,1,I63,SUM(I65:I66))</f>
        <v>0</v>
      </c>
      <c r="J67" s="18">
        <f t="shared" si="23"/>
        <v>0</v>
      </c>
      <c r="K67" s="18">
        <f t="shared" si="23"/>
        <v>0</v>
      </c>
      <c r="L67" s="18">
        <f t="shared" si="23"/>
        <v>0</v>
      </c>
      <c r="M67" s="18">
        <f t="shared" si="23"/>
        <v>0</v>
      </c>
      <c r="N67" s="18">
        <f t="shared" si="23"/>
        <v>0</v>
      </c>
      <c r="O67" s="18">
        <f t="shared" si="23"/>
        <v>0</v>
      </c>
      <c r="P67" s="18">
        <f t="shared" si="23"/>
        <v>0</v>
      </c>
      <c r="Q67" s="18">
        <f t="shared" si="23"/>
        <v>0</v>
      </c>
      <c r="R67" s="18">
        <f t="shared" si="23"/>
        <v>0</v>
      </c>
      <c r="S67" s="18">
        <f t="shared" si="23"/>
        <v>0</v>
      </c>
      <c r="T67" s="18">
        <f t="shared" si="23"/>
        <v>0</v>
      </c>
      <c r="U67" s="18">
        <f t="shared" si="23"/>
        <v>0</v>
      </c>
      <c r="V67" s="18">
        <f t="shared" si="23"/>
        <v>0</v>
      </c>
      <c r="W67" s="18">
        <f t="shared" si="23"/>
        <v>0</v>
      </c>
      <c r="X67" s="18">
        <f t="shared" si="23"/>
        <v>0</v>
      </c>
      <c r="Y67" s="18">
        <f t="shared" si="23"/>
        <v>0</v>
      </c>
      <c r="Z67" s="18">
        <f t="shared" si="23"/>
        <v>0</v>
      </c>
      <c r="AA67" s="18">
        <f t="shared" si="23"/>
        <v>0</v>
      </c>
      <c r="AB67" s="18">
        <f t="shared" si="23"/>
        <v>0</v>
      </c>
      <c r="AC67" s="6" t="s">
        <v>3</v>
      </c>
    </row>
    <row r="68" spans="2:29" s="6" customFormat="1" ht="13">
      <c r="B68" s="60" t="s">
        <v>25</v>
      </c>
      <c r="C68" s="14"/>
      <c r="E68" s="22"/>
      <c r="I68" s="19">
        <f>SUM(I65:I67)</f>
        <v>0</v>
      </c>
      <c r="J68" s="19">
        <f t="shared" ref="J68:AB68" si="24">SUM(J65:J67)</f>
        <v>0</v>
      </c>
      <c r="K68" s="19">
        <f t="shared" si="24"/>
        <v>0</v>
      </c>
      <c r="L68" s="19">
        <f t="shared" si="24"/>
        <v>0</v>
      </c>
      <c r="M68" s="19">
        <f t="shared" si="24"/>
        <v>0</v>
      </c>
      <c r="N68" s="19">
        <f t="shared" si="24"/>
        <v>0</v>
      </c>
      <c r="O68" s="19">
        <f t="shared" si="24"/>
        <v>0</v>
      </c>
      <c r="P68" s="19">
        <f t="shared" si="24"/>
        <v>0</v>
      </c>
      <c r="Q68" s="19">
        <f t="shared" si="24"/>
        <v>0</v>
      </c>
      <c r="R68" s="19">
        <f t="shared" si="24"/>
        <v>0</v>
      </c>
      <c r="S68" s="19">
        <f t="shared" si="24"/>
        <v>0</v>
      </c>
      <c r="T68" s="19">
        <f t="shared" si="24"/>
        <v>0</v>
      </c>
      <c r="U68" s="19">
        <f t="shared" si="24"/>
        <v>0</v>
      </c>
      <c r="V68" s="19">
        <f t="shared" si="24"/>
        <v>0</v>
      </c>
      <c r="W68" s="19">
        <f t="shared" si="24"/>
        <v>0</v>
      </c>
      <c r="X68" s="19">
        <f t="shared" si="24"/>
        <v>0</v>
      </c>
      <c r="Y68" s="19">
        <f t="shared" si="24"/>
        <v>0</v>
      </c>
      <c r="Z68" s="19">
        <f t="shared" si="24"/>
        <v>0</v>
      </c>
      <c r="AA68" s="19">
        <f t="shared" si="24"/>
        <v>0</v>
      </c>
      <c r="AB68" s="19">
        <f t="shared" si="24"/>
        <v>0</v>
      </c>
      <c r="AC68" s="6" t="s">
        <v>3</v>
      </c>
    </row>
    <row r="69" spans="2:29" s="6" customFormat="1" ht="13">
      <c r="B69" s="60"/>
      <c r="C69" s="14"/>
      <c r="D69" s="14"/>
      <c r="AC69" s="6" t="s">
        <v>3</v>
      </c>
    </row>
    <row r="70" spans="2:29" s="6" customFormat="1" ht="13">
      <c r="B70" s="60" t="s">
        <v>18</v>
      </c>
      <c r="C70" s="14"/>
      <c r="I70" s="18">
        <f t="shared" ref="I70:AB70" si="25">-SUM(I65:I66)*$E$71</f>
        <v>0</v>
      </c>
      <c r="J70" s="18">
        <f t="shared" si="25"/>
        <v>0</v>
      </c>
      <c r="K70" s="18">
        <f t="shared" si="25"/>
        <v>0</v>
      </c>
      <c r="L70" s="18">
        <f t="shared" si="25"/>
        <v>0</v>
      </c>
      <c r="M70" s="18">
        <f t="shared" si="25"/>
        <v>0</v>
      </c>
      <c r="N70" s="18">
        <f t="shared" si="25"/>
        <v>0</v>
      </c>
      <c r="O70" s="18">
        <f t="shared" si="25"/>
        <v>0</v>
      </c>
      <c r="P70" s="18">
        <f t="shared" si="25"/>
        <v>0</v>
      </c>
      <c r="Q70" s="18">
        <f t="shared" si="25"/>
        <v>0</v>
      </c>
      <c r="R70" s="18">
        <f t="shared" si="25"/>
        <v>0</v>
      </c>
      <c r="S70" s="18">
        <f t="shared" si="25"/>
        <v>0</v>
      </c>
      <c r="T70" s="18">
        <f t="shared" si="25"/>
        <v>0</v>
      </c>
      <c r="U70" s="18">
        <f t="shared" si="25"/>
        <v>0</v>
      </c>
      <c r="V70" s="18">
        <f t="shared" si="25"/>
        <v>0</v>
      </c>
      <c r="W70" s="18">
        <f t="shared" si="25"/>
        <v>0</v>
      </c>
      <c r="X70" s="18">
        <f t="shared" si="25"/>
        <v>0</v>
      </c>
      <c r="Y70" s="18">
        <f t="shared" si="25"/>
        <v>0</v>
      </c>
      <c r="Z70" s="18">
        <f t="shared" si="25"/>
        <v>0</v>
      </c>
      <c r="AA70" s="18">
        <f t="shared" si="25"/>
        <v>0</v>
      </c>
      <c r="AB70" s="18">
        <f t="shared" si="25"/>
        <v>0</v>
      </c>
      <c r="AC70" s="6" t="s">
        <v>3</v>
      </c>
    </row>
    <row r="71" spans="2:29" s="6" customFormat="1" ht="13">
      <c r="B71" s="60" t="s">
        <v>20</v>
      </c>
      <c r="C71" s="14"/>
      <c r="D71" s="6" t="s">
        <v>23</v>
      </c>
      <c r="E71" s="22">
        <v>0.09</v>
      </c>
      <c r="I71" s="19">
        <f t="shared" ref="I71:AB71" si="26">I70+I67</f>
        <v>0</v>
      </c>
      <c r="J71" s="19">
        <f t="shared" si="26"/>
        <v>0</v>
      </c>
      <c r="K71" s="19">
        <f t="shared" si="26"/>
        <v>0</v>
      </c>
      <c r="L71" s="19">
        <f t="shared" si="26"/>
        <v>0</v>
      </c>
      <c r="M71" s="19">
        <f t="shared" si="26"/>
        <v>0</v>
      </c>
      <c r="N71" s="19">
        <f t="shared" si="26"/>
        <v>0</v>
      </c>
      <c r="O71" s="19">
        <f t="shared" si="26"/>
        <v>0</v>
      </c>
      <c r="P71" s="19">
        <f t="shared" si="26"/>
        <v>0</v>
      </c>
      <c r="Q71" s="19">
        <f t="shared" si="26"/>
        <v>0</v>
      </c>
      <c r="R71" s="19">
        <f t="shared" si="26"/>
        <v>0</v>
      </c>
      <c r="S71" s="19">
        <f t="shared" si="26"/>
        <v>0</v>
      </c>
      <c r="T71" s="19">
        <f t="shared" si="26"/>
        <v>0</v>
      </c>
      <c r="U71" s="19">
        <f t="shared" si="26"/>
        <v>0</v>
      </c>
      <c r="V71" s="19">
        <f t="shared" si="26"/>
        <v>0</v>
      </c>
      <c r="W71" s="19">
        <f t="shared" si="26"/>
        <v>0</v>
      </c>
      <c r="X71" s="19">
        <f t="shared" si="26"/>
        <v>0</v>
      </c>
      <c r="Y71" s="19">
        <f t="shared" si="26"/>
        <v>0</v>
      </c>
      <c r="Z71" s="19">
        <f t="shared" si="26"/>
        <v>0</v>
      </c>
      <c r="AA71" s="19">
        <f t="shared" si="26"/>
        <v>0</v>
      </c>
      <c r="AB71" s="19">
        <f t="shared" si="26"/>
        <v>0</v>
      </c>
      <c r="AC71" s="6" t="s">
        <v>3</v>
      </c>
    </row>
    <row r="72" spans="2:29" s="6" customFormat="1" ht="13">
      <c r="B72" s="60"/>
      <c r="C72" s="14"/>
      <c r="D72" s="14"/>
      <c r="AC72" s="6" t="s">
        <v>3</v>
      </c>
    </row>
    <row r="73" spans="2:29" s="6" customFormat="1" ht="14.5">
      <c r="B73" s="21" t="s">
        <v>57</v>
      </c>
      <c r="C73" s="55"/>
      <c r="D73" s="21"/>
      <c r="E73" s="21"/>
      <c r="F73" s="59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6" t="s">
        <v>3</v>
      </c>
    </row>
    <row r="74" spans="2:29" s="6" customFormat="1" ht="13">
      <c r="C74" s="14"/>
      <c r="AC74" s="6" t="s">
        <v>3</v>
      </c>
    </row>
    <row r="75" spans="2:29" s="6" customFormat="1" ht="13">
      <c r="B75" s="12" t="s">
        <v>73</v>
      </c>
      <c r="C75" s="28"/>
      <c r="D75" s="2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6" t="s">
        <v>3</v>
      </c>
    </row>
    <row r="76" spans="2:29" s="6" customFormat="1" ht="13">
      <c r="B76" s="6" t="s">
        <v>32</v>
      </c>
      <c r="C76" s="14"/>
      <c r="D76" s="14" t="s">
        <v>91</v>
      </c>
      <c r="E76" s="26">
        <f>'Input Sheet Only'!E76*0.8</f>
        <v>57643.835616438359</v>
      </c>
      <c r="I76" s="26">
        <f t="shared" ref="I76:AB76" si="27">IF(I23&gt;0,0,$E$76)</f>
        <v>0</v>
      </c>
      <c r="J76" s="26">
        <f t="shared" si="27"/>
        <v>0</v>
      </c>
      <c r="K76" s="26">
        <f t="shared" si="27"/>
        <v>0</v>
      </c>
      <c r="L76" s="26">
        <f t="shared" si="27"/>
        <v>0</v>
      </c>
      <c r="M76" s="26">
        <f t="shared" si="27"/>
        <v>0</v>
      </c>
      <c r="N76" s="26">
        <f t="shared" si="27"/>
        <v>57643.835616438359</v>
      </c>
      <c r="O76" s="26">
        <f t="shared" si="27"/>
        <v>57643.835616438359</v>
      </c>
      <c r="P76" s="26">
        <f t="shared" si="27"/>
        <v>57643.835616438359</v>
      </c>
      <c r="Q76" s="26">
        <f t="shared" si="27"/>
        <v>57643.835616438359</v>
      </c>
      <c r="R76" s="26">
        <f t="shared" si="27"/>
        <v>57643.835616438359</v>
      </c>
      <c r="S76" s="26">
        <f t="shared" si="27"/>
        <v>57643.835616438359</v>
      </c>
      <c r="T76" s="26">
        <f t="shared" si="27"/>
        <v>57643.835616438359</v>
      </c>
      <c r="U76" s="26">
        <f t="shared" si="27"/>
        <v>57643.835616438359</v>
      </c>
      <c r="V76" s="26">
        <f t="shared" si="27"/>
        <v>57643.835616438359</v>
      </c>
      <c r="W76" s="26">
        <f t="shared" si="27"/>
        <v>57643.835616438359</v>
      </c>
      <c r="X76" s="26">
        <f t="shared" si="27"/>
        <v>57643.835616438359</v>
      </c>
      <c r="Y76" s="26">
        <f t="shared" si="27"/>
        <v>57643.835616438359</v>
      </c>
      <c r="Z76" s="26">
        <f t="shared" si="27"/>
        <v>57643.835616438359</v>
      </c>
      <c r="AA76" s="26">
        <f t="shared" si="27"/>
        <v>57643.835616438359</v>
      </c>
      <c r="AB76" s="26">
        <f t="shared" si="27"/>
        <v>57643.835616438359</v>
      </c>
      <c r="AC76" s="6" t="s">
        <v>3</v>
      </c>
    </row>
    <row r="77" spans="2:29" s="6" customFormat="1" ht="13">
      <c r="B77" s="6" t="s">
        <v>9</v>
      </c>
      <c r="C77" s="14"/>
      <c r="D77" s="14" t="s">
        <v>8</v>
      </c>
      <c r="I77" s="6">
        <f t="shared" ref="I77:AB77" si="28">(I7-I6)+1</f>
        <v>365</v>
      </c>
      <c r="J77" s="6">
        <f t="shared" si="28"/>
        <v>366</v>
      </c>
      <c r="K77" s="6">
        <f t="shared" si="28"/>
        <v>365</v>
      </c>
      <c r="L77" s="6">
        <f t="shared" si="28"/>
        <v>365</v>
      </c>
      <c r="M77" s="6">
        <f t="shared" si="28"/>
        <v>365</v>
      </c>
      <c r="N77" s="6">
        <f t="shared" si="28"/>
        <v>366</v>
      </c>
      <c r="O77" s="6">
        <f t="shared" si="28"/>
        <v>365</v>
      </c>
      <c r="P77" s="6">
        <f t="shared" si="28"/>
        <v>365</v>
      </c>
      <c r="Q77" s="6">
        <f t="shared" si="28"/>
        <v>365</v>
      </c>
      <c r="R77" s="6">
        <f t="shared" si="28"/>
        <v>366</v>
      </c>
      <c r="S77" s="6">
        <f t="shared" si="28"/>
        <v>365</v>
      </c>
      <c r="T77" s="6">
        <f t="shared" si="28"/>
        <v>365</v>
      </c>
      <c r="U77" s="6">
        <f t="shared" si="28"/>
        <v>365</v>
      </c>
      <c r="V77" s="6">
        <f t="shared" si="28"/>
        <v>366</v>
      </c>
      <c r="W77" s="6">
        <f t="shared" si="28"/>
        <v>365</v>
      </c>
      <c r="X77" s="6">
        <f t="shared" si="28"/>
        <v>365</v>
      </c>
      <c r="Y77" s="6">
        <f t="shared" si="28"/>
        <v>365</v>
      </c>
      <c r="Z77" s="6">
        <f t="shared" si="28"/>
        <v>366</v>
      </c>
      <c r="AA77" s="6">
        <f t="shared" si="28"/>
        <v>365</v>
      </c>
      <c r="AB77" s="6">
        <f t="shared" si="28"/>
        <v>365</v>
      </c>
      <c r="AC77" s="6" t="s">
        <v>3</v>
      </c>
    </row>
    <row r="78" spans="2:29" s="6" customFormat="1" ht="13">
      <c r="B78" s="6" t="s">
        <v>93</v>
      </c>
      <c r="C78" s="14"/>
      <c r="D78" s="14" t="s">
        <v>94</v>
      </c>
      <c r="E78" s="22">
        <f>'Input Sheet Only'!E78*1.3</f>
        <v>0.35100000000000003</v>
      </c>
      <c r="I78" s="9">
        <f>1-$E$78</f>
        <v>0.64900000000000002</v>
      </c>
      <c r="J78" s="9">
        <f t="shared" ref="J78:AB78" si="29">1-$E$78</f>
        <v>0.64900000000000002</v>
      </c>
      <c r="K78" s="9">
        <f t="shared" si="29"/>
        <v>0.64900000000000002</v>
      </c>
      <c r="L78" s="9">
        <f t="shared" si="29"/>
        <v>0.64900000000000002</v>
      </c>
      <c r="M78" s="9">
        <f t="shared" si="29"/>
        <v>0.64900000000000002</v>
      </c>
      <c r="N78" s="9">
        <f t="shared" si="29"/>
        <v>0.64900000000000002</v>
      </c>
      <c r="O78" s="9">
        <f t="shared" si="29"/>
        <v>0.64900000000000002</v>
      </c>
      <c r="P78" s="9">
        <f t="shared" si="29"/>
        <v>0.64900000000000002</v>
      </c>
      <c r="Q78" s="9">
        <f t="shared" si="29"/>
        <v>0.64900000000000002</v>
      </c>
      <c r="R78" s="9">
        <f t="shared" si="29"/>
        <v>0.64900000000000002</v>
      </c>
      <c r="S78" s="9">
        <f t="shared" si="29"/>
        <v>0.64900000000000002</v>
      </c>
      <c r="T78" s="9">
        <f t="shared" si="29"/>
        <v>0.64900000000000002</v>
      </c>
      <c r="U78" s="9">
        <f t="shared" si="29"/>
        <v>0.64900000000000002</v>
      </c>
      <c r="V78" s="9">
        <f t="shared" si="29"/>
        <v>0.64900000000000002</v>
      </c>
      <c r="W78" s="9">
        <f t="shared" si="29"/>
        <v>0.64900000000000002</v>
      </c>
      <c r="X78" s="9">
        <f t="shared" si="29"/>
        <v>0.64900000000000002</v>
      </c>
      <c r="Y78" s="9">
        <f t="shared" si="29"/>
        <v>0.64900000000000002</v>
      </c>
      <c r="Z78" s="9">
        <f t="shared" si="29"/>
        <v>0.64900000000000002</v>
      </c>
      <c r="AA78" s="9">
        <f t="shared" si="29"/>
        <v>0.64900000000000002</v>
      </c>
      <c r="AB78" s="9">
        <f t="shared" si="29"/>
        <v>0.64900000000000002</v>
      </c>
      <c r="AC78" s="6" t="s">
        <v>3</v>
      </c>
    </row>
    <row r="79" spans="2:29" s="6" customFormat="1" ht="13">
      <c r="B79" s="6" t="s">
        <v>31</v>
      </c>
      <c r="C79" s="14"/>
      <c r="D79" s="14" t="s">
        <v>33</v>
      </c>
      <c r="I79" s="17">
        <f>PRODUCT(I76:I78)</f>
        <v>0</v>
      </c>
      <c r="J79" s="17">
        <f t="shared" ref="J79:AB79" si="30">PRODUCT(J76:J78)</f>
        <v>0</v>
      </c>
      <c r="K79" s="17">
        <f t="shared" si="30"/>
        <v>0</v>
      </c>
      <c r="L79" s="17">
        <f t="shared" si="30"/>
        <v>0</v>
      </c>
      <c r="M79" s="17">
        <f t="shared" si="30"/>
        <v>0</v>
      </c>
      <c r="N79" s="17">
        <f t="shared" si="30"/>
        <v>13692370.84931507</v>
      </c>
      <c r="O79" s="17">
        <f t="shared" si="30"/>
        <v>13654960</v>
      </c>
      <c r="P79" s="17">
        <f t="shared" si="30"/>
        <v>13654960</v>
      </c>
      <c r="Q79" s="17">
        <f t="shared" si="30"/>
        <v>13654960</v>
      </c>
      <c r="R79" s="17">
        <f t="shared" si="30"/>
        <v>13692370.84931507</v>
      </c>
      <c r="S79" s="17">
        <f t="shared" si="30"/>
        <v>13654960</v>
      </c>
      <c r="T79" s="17">
        <f t="shared" si="30"/>
        <v>13654960</v>
      </c>
      <c r="U79" s="17">
        <f t="shared" si="30"/>
        <v>13654960</v>
      </c>
      <c r="V79" s="17">
        <f t="shared" si="30"/>
        <v>13692370.84931507</v>
      </c>
      <c r="W79" s="17">
        <f t="shared" si="30"/>
        <v>13654960</v>
      </c>
      <c r="X79" s="17">
        <f t="shared" si="30"/>
        <v>13654960</v>
      </c>
      <c r="Y79" s="17">
        <f t="shared" si="30"/>
        <v>13654960</v>
      </c>
      <c r="Z79" s="17">
        <f t="shared" si="30"/>
        <v>13692370.84931507</v>
      </c>
      <c r="AA79" s="17">
        <f t="shared" si="30"/>
        <v>13654960</v>
      </c>
      <c r="AB79" s="17">
        <f t="shared" si="30"/>
        <v>13654960</v>
      </c>
      <c r="AC79" s="6" t="s">
        <v>3</v>
      </c>
    </row>
    <row r="80" spans="2:29" s="6" customFormat="1" ht="13">
      <c r="C80" s="14"/>
      <c r="AC80" s="6" t="s">
        <v>3</v>
      </c>
    </row>
    <row r="81" spans="2:29" s="6" customFormat="1" ht="13">
      <c r="B81" s="27" t="s">
        <v>58</v>
      </c>
      <c r="C81" s="14"/>
      <c r="AC81" s="6" t="s">
        <v>3</v>
      </c>
    </row>
    <row r="82" spans="2:29" s="6" customFormat="1" ht="13">
      <c r="B82" s="6" t="s">
        <v>27</v>
      </c>
      <c r="C82" s="14" t="s">
        <v>7</v>
      </c>
      <c r="D82" s="14" t="s">
        <v>29</v>
      </c>
      <c r="E82" s="25">
        <f>'Input Sheet Only'!E82</f>
        <v>11.315999999999999</v>
      </c>
      <c r="I82" s="15">
        <f t="shared" ref="I82:AB82" si="31">$E82</f>
        <v>11.315999999999999</v>
      </c>
      <c r="J82" s="16">
        <f t="shared" si="31"/>
        <v>11.315999999999999</v>
      </c>
      <c r="K82" s="16">
        <f t="shared" si="31"/>
        <v>11.315999999999999</v>
      </c>
      <c r="L82" s="16">
        <f t="shared" si="31"/>
        <v>11.315999999999999</v>
      </c>
      <c r="M82" s="16">
        <f t="shared" si="31"/>
        <v>11.315999999999999</v>
      </c>
      <c r="N82" s="16">
        <f t="shared" si="31"/>
        <v>11.315999999999999</v>
      </c>
      <c r="O82" s="16">
        <f t="shared" si="31"/>
        <v>11.315999999999999</v>
      </c>
      <c r="P82" s="16">
        <f t="shared" si="31"/>
        <v>11.315999999999999</v>
      </c>
      <c r="Q82" s="16">
        <f t="shared" si="31"/>
        <v>11.315999999999999</v>
      </c>
      <c r="R82" s="16">
        <f t="shared" si="31"/>
        <v>11.315999999999999</v>
      </c>
      <c r="S82" s="16">
        <f t="shared" si="31"/>
        <v>11.315999999999999</v>
      </c>
      <c r="T82" s="16">
        <f t="shared" si="31"/>
        <v>11.315999999999999</v>
      </c>
      <c r="U82" s="16">
        <f t="shared" si="31"/>
        <v>11.315999999999999</v>
      </c>
      <c r="V82" s="16">
        <f t="shared" si="31"/>
        <v>11.315999999999999</v>
      </c>
      <c r="W82" s="16">
        <f t="shared" si="31"/>
        <v>11.315999999999999</v>
      </c>
      <c r="X82" s="16">
        <f t="shared" si="31"/>
        <v>11.315999999999999</v>
      </c>
      <c r="Y82" s="16">
        <f t="shared" si="31"/>
        <v>11.315999999999999</v>
      </c>
      <c r="Z82" s="16">
        <f t="shared" si="31"/>
        <v>11.315999999999999</v>
      </c>
      <c r="AA82" s="16">
        <f t="shared" si="31"/>
        <v>11.315999999999999</v>
      </c>
      <c r="AB82" s="16">
        <f t="shared" si="31"/>
        <v>11.315999999999999</v>
      </c>
      <c r="AC82" s="6" t="s">
        <v>3</v>
      </c>
    </row>
    <row r="83" spans="2:29" s="6" customFormat="1" ht="13">
      <c r="B83" s="6" t="s">
        <v>58</v>
      </c>
      <c r="C83" s="14"/>
      <c r="D83" s="14" t="s">
        <v>30</v>
      </c>
      <c r="E83" s="50">
        <v>0.87580000000000002</v>
      </c>
      <c r="I83" s="26">
        <f t="shared" ref="I83:AB83" si="32">$E83*I$79</f>
        <v>0</v>
      </c>
      <c r="J83" s="26">
        <f t="shared" si="32"/>
        <v>0</v>
      </c>
      <c r="K83" s="26">
        <f t="shared" si="32"/>
        <v>0</v>
      </c>
      <c r="L83" s="26">
        <f t="shared" si="32"/>
        <v>0</v>
      </c>
      <c r="M83" s="26">
        <f t="shared" si="32"/>
        <v>0</v>
      </c>
      <c r="N83" s="26">
        <f t="shared" si="32"/>
        <v>11991778.389830139</v>
      </c>
      <c r="O83" s="26">
        <f t="shared" si="32"/>
        <v>11959013.968</v>
      </c>
      <c r="P83" s="26">
        <f t="shared" si="32"/>
        <v>11959013.968</v>
      </c>
      <c r="Q83" s="26">
        <f t="shared" si="32"/>
        <v>11959013.968</v>
      </c>
      <c r="R83" s="26">
        <f t="shared" si="32"/>
        <v>11991778.389830139</v>
      </c>
      <c r="S83" s="26">
        <f t="shared" si="32"/>
        <v>11959013.968</v>
      </c>
      <c r="T83" s="26">
        <f t="shared" si="32"/>
        <v>11959013.968</v>
      </c>
      <c r="U83" s="26">
        <f t="shared" si="32"/>
        <v>11959013.968</v>
      </c>
      <c r="V83" s="26">
        <f t="shared" si="32"/>
        <v>11991778.389830139</v>
      </c>
      <c r="W83" s="26">
        <f t="shared" si="32"/>
        <v>11959013.968</v>
      </c>
      <c r="X83" s="26">
        <f t="shared" si="32"/>
        <v>11959013.968</v>
      </c>
      <c r="Y83" s="26">
        <f t="shared" si="32"/>
        <v>11959013.968</v>
      </c>
      <c r="Z83" s="26">
        <f t="shared" si="32"/>
        <v>11991778.389830139</v>
      </c>
      <c r="AA83" s="26">
        <f t="shared" si="32"/>
        <v>11959013.968</v>
      </c>
      <c r="AB83" s="26">
        <f t="shared" si="32"/>
        <v>11959013.968</v>
      </c>
      <c r="AC83" s="6" t="s">
        <v>3</v>
      </c>
    </row>
    <row r="84" spans="2:29" s="6" customFormat="1" ht="13">
      <c r="B84" s="6" t="s">
        <v>59</v>
      </c>
      <c r="C84" s="14"/>
      <c r="D84" s="14" t="s">
        <v>10</v>
      </c>
      <c r="I84" s="17">
        <f>I82*I83</f>
        <v>0</v>
      </c>
      <c r="J84" s="17">
        <f t="shared" ref="J84:AB84" si="33">J82*J83</f>
        <v>0</v>
      </c>
      <c r="K84" s="17">
        <f t="shared" si="33"/>
        <v>0</v>
      </c>
      <c r="L84" s="17">
        <f t="shared" si="33"/>
        <v>0</v>
      </c>
      <c r="M84" s="17">
        <f t="shared" si="33"/>
        <v>0</v>
      </c>
      <c r="N84" s="17">
        <f t="shared" si="33"/>
        <v>135698964.25931785</v>
      </c>
      <c r="O84" s="17">
        <f t="shared" si="33"/>
        <v>135328202.06188798</v>
      </c>
      <c r="P84" s="17">
        <f t="shared" si="33"/>
        <v>135328202.06188798</v>
      </c>
      <c r="Q84" s="17">
        <f t="shared" si="33"/>
        <v>135328202.06188798</v>
      </c>
      <c r="R84" s="17">
        <f t="shared" si="33"/>
        <v>135698964.25931785</v>
      </c>
      <c r="S84" s="17">
        <f t="shared" si="33"/>
        <v>135328202.06188798</v>
      </c>
      <c r="T84" s="17">
        <f t="shared" si="33"/>
        <v>135328202.06188798</v>
      </c>
      <c r="U84" s="17">
        <f t="shared" si="33"/>
        <v>135328202.06188798</v>
      </c>
      <c r="V84" s="17">
        <f t="shared" si="33"/>
        <v>135698964.25931785</v>
      </c>
      <c r="W84" s="17">
        <f t="shared" si="33"/>
        <v>135328202.06188798</v>
      </c>
      <c r="X84" s="17">
        <f t="shared" si="33"/>
        <v>135328202.06188798</v>
      </c>
      <c r="Y84" s="17">
        <f t="shared" si="33"/>
        <v>135328202.06188798</v>
      </c>
      <c r="Z84" s="17">
        <f t="shared" si="33"/>
        <v>135698964.25931785</v>
      </c>
      <c r="AA84" s="17">
        <f t="shared" si="33"/>
        <v>135328202.06188798</v>
      </c>
      <c r="AB84" s="17">
        <f t="shared" si="33"/>
        <v>135328202.06188798</v>
      </c>
      <c r="AC84" s="6" t="s">
        <v>3</v>
      </c>
    </row>
    <row r="85" spans="2:29" s="6" customFormat="1" ht="13">
      <c r="C85" s="14"/>
      <c r="D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 t="s">
        <v>3</v>
      </c>
    </row>
    <row r="86" spans="2:29" s="6" customFormat="1" ht="13">
      <c r="B86" s="27" t="s">
        <v>60</v>
      </c>
      <c r="C86" s="14"/>
      <c r="D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6" t="s">
        <v>3</v>
      </c>
    </row>
    <row r="87" spans="2:29" s="6" customFormat="1" ht="13">
      <c r="B87" s="6" t="s">
        <v>28</v>
      </c>
      <c r="C87" s="14" t="s">
        <v>7</v>
      </c>
      <c r="D87" s="14" t="s">
        <v>29</v>
      </c>
      <c r="E87" s="25">
        <f>'Input Sheet Only'!E87</f>
        <v>9.6660000000000004</v>
      </c>
      <c r="I87" s="15">
        <f t="shared" ref="I87:AB87" si="34">$E87</f>
        <v>9.6660000000000004</v>
      </c>
      <c r="J87" s="16">
        <f t="shared" si="34"/>
        <v>9.6660000000000004</v>
      </c>
      <c r="K87" s="16">
        <f t="shared" si="34"/>
        <v>9.6660000000000004</v>
      </c>
      <c r="L87" s="16">
        <f t="shared" si="34"/>
        <v>9.6660000000000004</v>
      </c>
      <c r="M87" s="16">
        <f t="shared" si="34"/>
        <v>9.6660000000000004</v>
      </c>
      <c r="N87" s="16">
        <f t="shared" si="34"/>
        <v>9.6660000000000004</v>
      </c>
      <c r="O87" s="16">
        <f t="shared" si="34"/>
        <v>9.6660000000000004</v>
      </c>
      <c r="P87" s="16">
        <f t="shared" si="34"/>
        <v>9.6660000000000004</v>
      </c>
      <c r="Q87" s="16">
        <f t="shared" si="34"/>
        <v>9.6660000000000004</v>
      </c>
      <c r="R87" s="16">
        <f t="shared" si="34"/>
        <v>9.6660000000000004</v>
      </c>
      <c r="S87" s="16">
        <f t="shared" si="34"/>
        <v>9.6660000000000004</v>
      </c>
      <c r="T87" s="16">
        <f t="shared" si="34"/>
        <v>9.6660000000000004</v>
      </c>
      <c r="U87" s="16">
        <f t="shared" si="34"/>
        <v>9.6660000000000004</v>
      </c>
      <c r="V87" s="16">
        <f t="shared" si="34"/>
        <v>9.6660000000000004</v>
      </c>
      <c r="W87" s="16">
        <f t="shared" si="34"/>
        <v>9.6660000000000004</v>
      </c>
      <c r="X87" s="16">
        <f t="shared" si="34"/>
        <v>9.6660000000000004</v>
      </c>
      <c r="Y87" s="16">
        <f t="shared" si="34"/>
        <v>9.6660000000000004</v>
      </c>
      <c r="Z87" s="16">
        <f t="shared" si="34"/>
        <v>9.6660000000000004</v>
      </c>
      <c r="AA87" s="16">
        <f t="shared" si="34"/>
        <v>9.6660000000000004</v>
      </c>
      <c r="AB87" s="16">
        <f t="shared" si="34"/>
        <v>9.6660000000000004</v>
      </c>
      <c r="AC87" s="6" t="s">
        <v>3</v>
      </c>
    </row>
    <row r="88" spans="2:29" s="6" customFormat="1" ht="13">
      <c r="B88" s="6" t="s">
        <v>60</v>
      </c>
      <c r="C88" s="14"/>
      <c r="D88" s="14" t="s">
        <v>30</v>
      </c>
      <c r="E88" s="50">
        <v>0.1242</v>
      </c>
      <c r="I88" s="26">
        <f t="shared" ref="I88:AB88" si="35">$E88*I$79</f>
        <v>0</v>
      </c>
      <c r="J88" s="26">
        <f t="shared" si="35"/>
        <v>0</v>
      </c>
      <c r="K88" s="26">
        <f t="shared" si="35"/>
        <v>0</v>
      </c>
      <c r="L88" s="26">
        <f t="shared" si="35"/>
        <v>0</v>
      </c>
      <c r="M88" s="26">
        <f t="shared" si="35"/>
        <v>0</v>
      </c>
      <c r="N88" s="26">
        <f t="shared" si="35"/>
        <v>1700592.4594849318</v>
      </c>
      <c r="O88" s="26">
        <f t="shared" si="35"/>
        <v>1695946.0320000001</v>
      </c>
      <c r="P88" s="26">
        <f t="shared" si="35"/>
        <v>1695946.0320000001</v>
      </c>
      <c r="Q88" s="26">
        <f t="shared" si="35"/>
        <v>1695946.0320000001</v>
      </c>
      <c r="R88" s="26">
        <f t="shared" si="35"/>
        <v>1700592.4594849318</v>
      </c>
      <c r="S88" s="26">
        <f t="shared" si="35"/>
        <v>1695946.0320000001</v>
      </c>
      <c r="T88" s="26">
        <f t="shared" si="35"/>
        <v>1695946.0320000001</v>
      </c>
      <c r="U88" s="26">
        <f t="shared" si="35"/>
        <v>1695946.0320000001</v>
      </c>
      <c r="V88" s="26">
        <f t="shared" si="35"/>
        <v>1700592.4594849318</v>
      </c>
      <c r="W88" s="26">
        <f t="shared" si="35"/>
        <v>1695946.0320000001</v>
      </c>
      <c r="X88" s="26">
        <f t="shared" si="35"/>
        <v>1695946.0320000001</v>
      </c>
      <c r="Y88" s="26">
        <f t="shared" si="35"/>
        <v>1695946.0320000001</v>
      </c>
      <c r="Z88" s="26">
        <f t="shared" si="35"/>
        <v>1700592.4594849318</v>
      </c>
      <c r="AA88" s="26">
        <f t="shared" si="35"/>
        <v>1695946.0320000001</v>
      </c>
      <c r="AB88" s="26">
        <f t="shared" si="35"/>
        <v>1695946.0320000001</v>
      </c>
      <c r="AC88" s="6" t="s">
        <v>3</v>
      </c>
    </row>
    <row r="89" spans="2:29" s="6" customFormat="1" ht="13">
      <c r="B89" s="6" t="s">
        <v>61</v>
      </c>
      <c r="C89" s="14"/>
      <c r="D89" s="14" t="s">
        <v>10</v>
      </c>
      <c r="I89" s="17">
        <f>I87*I88</f>
        <v>0</v>
      </c>
      <c r="J89" s="17">
        <f t="shared" ref="J89:AB89" si="36">J87*J88</f>
        <v>0</v>
      </c>
      <c r="K89" s="17">
        <f t="shared" si="36"/>
        <v>0</v>
      </c>
      <c r="L89" s="17">
        <f t="shared" si="36"/>
        <v>0</v>
      </c>
      <c r="M89" s="17">
        <f t="shared" si="36"/>
        <v>0</v>
      </c>
      <c r="N89" s="17">
        <f t="shared" si="36"/>
        <v>16437926.713381352</v>
      </c>
      <c r="O89" s="17">
        <f t="shared" si="36"/>
        <v>16393014.345312001</v>
      </c>
      <c r="P89" s="17">
        <f t="shared" si="36"/>
        <v>16393014.345312001</v>
      </c>
      <c r="Q89" s="17">
        <f t="shared" si="36"/>
        <v>16393014.345312001</v>
      </c>
      <c r="R89" s="17">
        <f t="shared" si="36"/>
        <v>16437926.713381352</v>
      </c>
      <c r="S89" s="17">
        <f t="shared" si="36"/>
        <v>16393014.345312001</v>
      </c>
      <c r="T89" s="17">
        <f t="shared" si="36"/>
        <v>16393014.345312001</v>
      </c>
      <c r="U89" s="17">
        <f t="shared" si="36"/>
        <v>16393014.345312001</v>
      </c>
      <c r="V89" s="17">
        <f t="shared" si="36"/>
        <v>16437926.713381352</v>
      </c>
      <c r="W89" s="17">
        <f t="shared" si="36"/>
        <v>16393014.345312001</v>
      </c>
      <c r="X89" s="17">
        <f t="shared" si="36"/>
        <v>16393014.345312001</v>
      </c>
      <c r="Y89" s="17">
        <f t="shared" si="36"/>
        <v>16393014.345312001</v>
      </c>
      <c r="Z89" s="17">
        <f t="shared" si="36"/>
        <v>16437926.713381352</v>
      </c>
      <c r="AA89" s="17">
        <f t="shared" si="36"/>
        <v>16393014.345312001</v>
      </c>
      <c r="AB89" s="17">
        <f t="shared" si="36"/>
        <v>16393014.345312001</v>
      </c>
      <c r="AC89" s="6" t="s">
        <v>3</v>
      </c>
    </row>
    <row r="90" spans="2:29" ht="13">
      <c r="AC90" s="6" t="s">
        <v>3</v>
      </c>
    </row>
    <row r="91" spans="2:29" s="6" customFormat="1" ht="13">
      <c r="B91" s="6" t="s">
        <v>62</v>
      </c>
      <c r="C91" s="14"/>
      <c r="D91" s="14" t="s">
        <v>10</v>
      </c>
      <c r="F91" s="20">
        <f>SUM(I91:AB91)</f>
        <v>2277480944.3699961</v>
      </c>
      <c r="I91" s="18">
        <f>I84+I89</f>
        <v>0</v>
      </c>
      <c r="J91" s="18">
        <f t="shared" ref="J91:AB91" si="37">J84+J89</f>
        <v>0</v>
      </c>
      <c r="K91" s="18">
        <f t="shared" si="37"/>
        <v>0</v>
      </c>
      <c r="L91" s="18">
        <f t="shared" si="37"/>
        <v>0</v>
      </c>
      <c r="M91" s="18">
        <f t="shared" si="37"/>
        <v>0</v>
      </c>
      <c r="N91" s="18">
        <f t="shared" si="37"/>
        <v>152136890.9726992</v>
      </c>
      <c r="O91" s="18">
        <f t="shared" si="37"/>
        <v>151721216.40719998</v>
      </c>
      <c r="P91" s="18">
        <f t="shared" si="37"/>
        <v>151721216.40719998</v>
      </c>
      <c r="Q91" s="18">
        <f t="shared" si="37"/>
        <v>151721216.40719998</v>
      </c>
      <c r="R91" s="18">
        <f t="shared" si="37"/>
        <v>152136890.9726992</v>
      </c>
      <c r="S91" s="18">
        <f t="shared" si="37"/>
        <v>151721216.40719998</v>
      </c>
      <c r="T91" s="18">
        <f t="shared" si="37"/>
        <v>151721216.40719998</v>
      </c>
      <c r="U91" s="18">
        <f t="shared" si="37"/>
        <v>151721216.40719998</v>
      </c>
      <c r="V91" s="18">
        <f t="shared" si="37"/>
        <v>152136890.9726992</v>
      </c>
      <c r="W91" s="18">
        <f t="shared" si="37"/>
        <v>151721216.40719998</v>
      </c>
      <c r="X91" s="18">
        <f t="shared" si="37"/>
        <v>151721216.40719998</v>
      </c>
      <c r="Y91" s="18">
        <f t="shared" si="37"/>
        <v>151721216.40719998</v>
      </c>
      <c r="Z91" s="18">
        <f t="shared" si="37"/>
        <v>152136890.9726992</v>
      </c>
      <c r="AA91" s="18">
        <f t="shared" si="37"/>
        <v>151721216.40719998</v>
      </c>
      <c r="AB91" s="18">
        <f t="shared" si="37"/>
        <v>151721216.40719998</v>
      </c>
      <c r="AC91" s="6" t="s">
        <v>3</v>
      </c>
    </row>
    <row r="92" spans="2:29" s="6" customFormat="1" ht="13">
      <c r="B92" s="6" t="s">
        <v>11</v>
      </c>
      <c r="C92" s="14"/>
      <c r="D92" s="14" t="s">
        <v>63</v>
      </c>
      <c r="F92" s="20">
        <f>SUM(I92:AB92)</f>
        <v>4557461047.9269714</v>
      </c>
      <c r="I92" s="17">
        <f>I91*I$10</f>
        <v>0</v>
      </c>
      <c r="J92" s="17">
        <f t="shared" ref="J92:AB92" si="38">J91*J$10</f>
        <v>0</v>
      </c>
      <c r="K92" s="17">
        <f t="shared" si="38"/>
        <v>0</v>
      </c>
      <c r="L92" s="17">
        <f t="shared" si="38"/>
        <v>0</v>
      </c>
      <c r="M92" s="17">
        <f t="shared" si="38"/>
        <v>0</v>
      </c>
      <c r="N92" s="17">
        <f t="shared" si="38"/>
        <v>200728700.68554559</v>
      </c>
      <c r="O92" s="17">
        <f t="shared" si="38"/>
        <v>211590536.52455437</v>
      </c>
      <c r="P92" s="17">
        <f t="shared" si="38"/>
        <v>223651197.10645393</v>
      </c>
      <c r="Q92" s="17">
        <f t="shared" si="38"/>
        <v>236399315.34152177</v>
      </c>
      <c r="R92" s="17">
        <f t="shared" si="38"/>
        <v>250558662.82644334</v>
      </c>
      <c r="S92" s="17">
        <f t="shared" si="38"/>
        <v>264116898.66599983</v>
      </c>
      <c r="T92" s="17">
        <f t="shared" si="38"/>
        <v>279171561.88996178</v>
      </c>
      <c r="U92" s="17">
        <f t="shared" si="38"/>
        <v>295084340.91768962</v>
      </c>
      <c r="V92" s="17">
        <f t="shared" si="38"/>
        <v>312758680.26328564</v>
      </c>
      <c r="W92" s="17">
        <f t="shared" si="38"/>
        <v>329682684.80594778</v>
      </c>
      <c r="X92" s="17">
        <f t="shared" si="38"/>
        <v>348474597.83988678</v>
      </c>
      <c r="Y92" s="17">
        <f t="shared" si="38"/>
        <v>368337649.91676027</v>
      </c>
      <c r="Z92" s="17">
        <f t="shared" si="38"/>
        <v>390399561.43040478</v>
      </c>
      <c r="AA92" s="17">
        <f t="shared" si="38"/>
        <v>411524871.03185052</v>
      </c>
      <c r="AB92" s="17">
        <f t="shared" si="38"/>
        <v>434981788.68066597</v>
      </c>
      <c r="AC92" s="6" t="s">
        <v>3</v>
      </c>
    </row>
    <row r="93" spans="2:29" s="6" customFormat="1" ht="13">
      <c r="C93" s="14"/>
      <c r="AC93" s="6" t="s">
        <v>3</v>
      </c>
    </row>
    <row r="94" spans="2:29" s="6" customFormat="1" ht="13">
      <c r="B94" s="12" t="s">
        <v>21</v>
      </c>
      <c r="C94" s="2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6" t="s">
        <v>3</v>
      </c>
    </row>
    <row r="95" spans="2:29" s="76" customFormat="1" ht="13">
      <c r="B95" s="6" t="s">
        <v>74</v>
      </c>
      <c r="C95" s="77" t="s">
        <v>15</v>
      </c>
      <c r="D95" s="76" t="s">
        <v>10</v>
      </c>
      <c r="F95" s="78">
        <f>SUM(I95:AB95)</f>
        <v>4557461047.9269714</v>
      </c>
      <c r="I95" s="76">
        <f t="shared" ref="I95:AB95" si="39">I92</f>
        <v>0</v>
      </c>
      <c r="J95" s="76">
        <f t="shared" si="39"/>
        <v>0</v>
      </c>
      <c r="K95" s="76">
        <f t="shared" si="39"/>
        <v>0</v>
      </c>
      <c r="L95" s="76">
        <f t="shared" si="39"/>
        <v>0</v>
      </c>
      <c r="M95" s="76">
        <f t="shared" si="39"/>
        <v>0</v>
      </c>
      <c r="N95" s="76">
        <f t="shared" si="39"/>
        <v>200728700.68554559</v>
      </c>
      <c r="O95" s="76">
        <f t="shared" si="39"/>
        <v>211590536.52455437</v>
      </c>
      <c r="P95" s="76">
        <f t="shared" si="39"/>
        <v>223651197.10645393</v>
      </c>
      <c r="Q95" s="76">
        <f t="shared" si="39"/>
        <v>236399315.34152177</v>
      </c>
      <c r="R95" s="76">
        <f t="shared" si="39"/>
        <v>250558662.82644334</v>
      </c>
      <c r="S95" s="76">
        <f t="shared" si="39"/>
        <v>264116898.66599983</v>
      </c>
      <c r="T95" s="76">
        <f t="shared" si="39"/>
        <v>279171561.88996178</v>
      </c>
      <c r="U95" s="76">
        <f t="shared" si="39"/>
        <v>295084340.91768962</v>
      </c>
      <c r="V95" s="76">
        <f t="shared" si="39"/>
        <v>312758680.26328564</v>
      </c>
      <c r="W95" s="76">
        <f t="shared" si="39"/>
        <v>329682684.80594778</v>
      </c>
      <c r="X95" s="76">
        <f t="shared" si="39"/>
        <v>348474597.83988678</v>
      </c>
      <c r="Y95" s="76">
        <f t="shared" si="39"/>
        <v>368337649.91676027</v>
      </c>
      <c r="Z95" s="76">
        <f t="shared" si="39"/>
        <v>390399561.43040478</v>
      </c>
      <c r="AA95" s="76">
        <f t="shared" si="39"/>
        <v>411524871.03185052</v>
      </c>
      <c r="AB95" s="76">
        <f t="shared" si="39"/>
        <v>434981788.68066597</v>
      </c>
      <c r="AC95" s="76" t="s">
        <v>3</v>
      </c>
    </row>
    <row r="96" spans="2:29" s="6" customFormat="1" ht="13">
      <c r="B96" s="6" t="s">
        <v>13</v>
      </c>
      <c r="C96" s="14" t="s">
        <v>15</v>
      </c>
      <c r="E96" s="18"/>
      <c r="F96" s="20">
        <f>SUM(I96:AB96)</f>
        <v>-3874242000</v>
      </c>
      <c r="I96" s="18">
        <f t="shared" ref="I96:AB96" si="40">-I28</f>
        <v>-161400000</v>
      </c>
      <c r="J96" s="18">
        <f t="shared" si="40"/>
        <v>-750000000</v>
      </c>
      <c r="K96" s="18">
        <f t="shared" si="40"/>
        <v>-1074930759</v>
      </c>
      <c r="L96" s="18">
        <f t="shared" si="40"/>
        <v>-994239276</v>
      </c>
      <c r="M96" s="18">
        <f t="shared" si="40"/>
        <v>-780829965</v>
      </c>
      <c r="N96" s="18">
        <f t="shared" si="40"/>
        <v>0</v>
      </c>
      <c r="O96" s="18">
        <f t="shared" si="40"/>
        <v>0</v>
      </c>
      <c r="P96" s="18">
        <f t="shared" si="40"/>
        <v>0</v>
      </c>
      <c r="Q96" s="18">
        <f t="shared" si="40"/>
        <v>0</v>
      </c>
      <c r="R96" s="18">
        <f t="shared" si="40"/>
        <v>0</v>
      </c>
      <c r="S96" s="18">
        <f t="shared" si="40"/>
        <v>0</v>
      </c>
      <c r="T96" s="18">
        <f t="shared" si="40"/>
        <v>0</v>
      </c>
      <c r="U96" s="18">
        <f t="shared" si="40"/>
        <v>0</v>
      </c>
      <c r="V96" s="18">
        <f t="shared" si="40"/>
        <v>0</v>
      </c>
      <c r="W96" s="18">
        <f t="shared" si="40"/>
        <v>-112842000</v>
      </c>
      <c r="X96" s="18">
        <f t="shared" si="40"/>
        <v>0</v>
      </c>
      <c r="Y96" s="18">
        <f t="shared" si="40"/>
        <v>0</v>
      </c>
      <c r="Z96" s="18">
        <f t="shared" si="40"/>
        <v>0</v>
      </c>
      <c r="AA96" s="18">
        <f t="shared" si="40"/>
        <v>0</v>
      </c>
      <c r="AB96" s="18">
        <f t="shared" si="40"/>
        <v>0</v>
      </c>
      <c r="AC96" s="6" t="s">
        <v>3</v>
      </c>
    </row>
    <row r="97" spans="2:29" s="6" customFormat="1" ht="13">
      <c r="B97" s="6" t="s">
        <v>12</v>
      </c>
      <c r="C97" s="14" t="s">
        <v>15</v>
      </c>
      <c r="E97" s="18"/>
      <c r="F97" s="20">
        <f>SUM(I97:AB97)</f>
        <v>-4589802471.5671368</v>
      </c>
      <c r="I97" s="18">
        <f t="shared" ref="I97:AB97" si="41">-I36</f>
        <v>0</v>
      </c>
      <c r="J97" s="18">
        <f t="shared" si="41"/>
        <v>0</v>
      </c>
      <c r="K97" s="18">
        <f t="shared" si="41"/>
        <v>0</v>
      </c>
      <c r="L97" s="18">
        <f t="shared" si="41"/>
        <v>0</v>
      </c>
      <c r="M97" s="18">
        <f t="shared" si="41"/>
        <v>0</v>
      </c>
      <c r="N97" s="18">
        <f t="shared" si="41"/>
        <v>-259590915.30849552</v>
      </c>
      <c r="O97" s="18">
        <f t="shared" si="41"/>
        <v>-264478741.43604946</v>
      </c>
      <c r="P97" s="18">
        <f t="shared" si="41"/>
        <v>-269906038.69790423</v>
      </c>
      <c r="Q97" s="18">
        <f t="shared" si="41"/>
        <v>-275642691.90368479</v>
      </c>
      <c r="R97" s="18">
        <f t="shared" si="41"/>
        <v>-282014398.27189946</v>
      </c>
      <c r="S97" s="18">
        <f t="shared" si="41"/>
        <v>-288115604.39969993</v>
      </c>
      <c r="T97" s="18">
        <f t="shared" si="41"/>
        <v>-294890202.85048282</v>
      </c>
      <c r="U97" s="18">
        <f t="shared" si="41"/>
        <v>-302050953.41296029</v>
      </c>
      <c r="V97" s="18">
        <f t="shared" si="41"/>
        <v>-310004406.11847854</v>
      </c>
      <c r="W97" s="18">
        <f t="shared" si="41"/>
        <v>-317620208.16267645</v>
      </c>
      <c r="X97" s="18">
        <f t="shared" si="41"/>
        <v>-326076569.02794904</v>
      </c>
      <c r="Y97" s="18">
        <f t="shared" si="41"/>
        <v>-335014942.46254212</v>
      </c>
      <c r="Z97" s="18">
        <f t="shared" si="41"/>
        <v>-344942802.64368212</v>
      </c>
      <c r="AA97" s="18">
        <f t="shared" si="41"/>
        <v>-354449191.9643327</v>
      </c>
      <c r="AB97" s="18">
        <f t="shared" si="41"/>
        <v>-365004804.90629971</v>
      </c>
      <c r="AC97" s="6" t="s">
        <v>3</v>
      </c>
    </row>
    <row r="98" spans="2:29" s="6" customFormat="1" ht="13">
      <c r="B98" s="6" t="s">
        <v>26</v>
      </c>
      <c r="C98" s="14" t="s">
        <v>15</v>
      </c>
      <c r="E98" s="18"/>
      <c r="F98" s="20">
        <f>SUM(I98:AB98)</f>
        <v>0</v>
      </c>
      <c r="I98" s="18">
        <f t="shared" ref="I98:AB98" si="42">I70</f>
        <v>0</v>
      </c>
      <c r="J98" s="18">
        <f t="shared" si="42"/>
        <v>0</v>
      </c>
      <c r="K98" s="18">
        <f t="shared" si="42"/>
        <v>0</v>
      </c>
      <c r="L98" s="18">
        <f t="shared" si="42"/>
        <v>0</v>
      </c>
      <c r="M98" s="18">
        <f t="shared" si="42"/>
        <v>0</v>
      </c>
      <c r="N98" s="18">
        <f t="shared" si="42"/>
        <v>0</v>
      </c>
      <c r="O98" s="18">
        <f t="shared" si="42"/>
        <v>0</v>
      </c>
      <c r="P98" s="18">
        <f t="shared" si="42"/>
        <v>0</v>
      </c>
      <c r="Q98" s="18">
        <f t="shared" si="42"/>
        <v>0</v>
      </c>
      <c r="R98" s="18">
        <f t="shared" si="42"/>
        <v>0</v>
      </c>
      <c r="S98" s="18">
        <f t="shared" si="42"/>
        <v>0</v>
      </c>
      <c r="T98" s="18">
        <f t="shared" si="42"/>
        <v>0</v>
      </c>
      <c r="U98" s="18">
        <f t="shared" si="42"/>
        <v>0</v>
      </c>
      <c r="V98" s="18">
        <f t="shared" si="42"/>
        <v>0</v>
      </c>
      <c r="W98" s="18">
        <f t="shared" si="42"/>
        <v>0</v>
      </c>
      <c r="X98" s="18">
        <f t="shared" si="42"/>
        <v>0</v>
      </c>
      <c r="Y98" s="18">
        <f t="shared" si="42"/>
        <v>0</v>
      </c>
      <c r="Z98" s="18">
        <f t="shared" si="42"/>
        <v>0</v>
      </c>
      <c r="AA98" s="18">
        <f t="shared" si="42"/>
        <v>0</v>
      </c>
      <c r="AB98" s="18">
        <f t="shared" si="42"/>
        <v>0</v>
      </c>
      <c r="AC98" s="6" t="s">
        <v>3</v>
      </c>
    </row>
    <row r="99" spans="2:29" s="6" customFormat="1" ht="13">
      <c r="B99" s="6" t="s">
        <v>75</v>
      </c>
      <c r="C99" s="14" t="s">
        <v>15</v>
      </c>
      <c r="E99" s="18"/>
      <c r="F99" s="20">
        <f>SUM(I99:AB99)</f>
        <v>-3906583423.6401653</v>
      </c>
      <c r="I99" s="19">
        <f>SUM(I95:I98)</f>
        <v>-161400000</v>
      </c>
      <c r="J99" s="19">
        <f t="shared" ref="J99:AB99" si="43">SUM(J95:J98)</f>
        <v>-750000000</v>
      </c>
      <c r="K99" s="19">
        <f t="shared" si="43"/>
        <v>-1074930759</v>
      </c>
      <c r="L99" s="19">
        <f t="shared" si="43"/>
        <v>-994239276</v>
      </c>
      <c r="M99" s="19">
        <f t="shared" si="43"/>
        <v>-780829965</v>
      </c>
      <c r="N99" s="19">
        <f t="shared" si="43"/>
        <v>-58862214.622949928</v>
      </c>
      <c r="O99" s="19">
        <f t="shared" si="43"/>
        <v>-52888204.91149509</v>
      </c>
      <c r="P99" s="19">
        <f t="shared" si="43"/>
        <v>-46254841.591450304</v>
      </c>
      <c r="Q99" s="19">
        <f t="shared" si="43"/>
        <v>-39243376.562163025</v>
      </c>
      <c r="R99" s="19">
        <f t="shared" si="43"/>
        <v>-31455735.445456117</v>
      </c>
      <c r="S99" s="19">
        <f t="shared" si="43"/>
        <v>-23998705.733700097</v>
      </c>
      <c r="T99" s="19">
        <f t="shared" si="43"/>
        <v>-15718640.960521042</v>
      </c>
      <c r="U99" s="19">
        <f t="shared" si="43"/>
        <v>-6966612.4952706695</v>
      </c>
      <c r="V99" s="19">
        <f t="shared" si="43"/>
        <v>2754274.1448071003</v>
      </c>
      <c r="W99" s="19">
        <f t="shared" si="43"/>
        <v>-100779523.35672867</v>
      </c>
      <c r="X99" s="19">
        <f t="shared" si="43"/>
        <v>22398028.811937749</v>
      </c>
      <c r="Y99" s="19">
        <f t="shared" si="43"/>
        <v>33322707.454218149</v>
      </c>
      <c r="Z99" s="19">
        <f t="shared" si="43"/>
        <v>45456758.78672266</v>
      </c>
      <c r="AA99" s="19">
        <f t="shared" si="43"/>
        <v>57075679.067517817</v>
      </c>
      <c r="AB99" s="19">
        <f t="shared" si="43"/>
        <v>69976983.77436626</v>
      </c>
      <c r="AC99" s="6" t="s">
        <v>3</v>
      </c>
    </row>
    <row r="100" spans="2:29" s="27" customFormat="1" ht="13">
      <c r="C100" s="14"/>
      <c r="E100" s="52"/>
      <c r="F100" s="20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6"/>
    </row>
    <row r="101" spans="2:29" s="6" customFormat="1" ht="13">
      <c r="B101" s="6" t="s">
        <v>71</v>
      </c>
      <c r="C101" s="14" t="s">
        <v>15</v>
      </c>
      <c r="D101" s="14" t="s">
        <v>10</v>
      </c>
      <c r="F101" s="20">
        <f>SUM(I101:AB101)</f>
        <v>0</v>
      </c>
      <c r="I101" s="18">
        <f t="shared" ref="I101:AB101" si="44">I58</f>
        <v>0</v>
      </c>
      <c r="J101" s="18">
        <f t="shared" si="44"/>
        <v>0</v>
      </c>
      <c r="K101" s="18">
        <f t="shared" si="44"/>
        <v>0</v>
      </c>
      <c r="L101" s="18">
        <f t="shared" si="44"/>
        <v>0</v>
      </c>
      <c r="M101" s="18">
        <f t="shared" si="44"/>
        <v>0</v>
      </c>
      <c r="N101" s="18">
        <f t="shared" si="44"/>
        <v>0</v>
      </c>
      <c r="O101" s="18">
        <f t="shared" si="44"/>
        <v>0</v>
      </c>
      <c r="P101" s="18">
        <f t="shared" si="44"/>
        <v>0</v>
      </c>
      <c r="Q101" s="18">
        <f t="shared" si="44"/>
        <v>0</v>
      </c>
      <c r="R101" s="18">
        <f t="shared" si="44"/>
        <v>0</v>
      </c>
      <c r="S101" s="18">
        <f t="shared" si="44"/>
        <v>0</v>
      </c>
      <c r="T101" s="18">
        <f t="shared" si="44"/>
        <v>0</v>
      </c>
      <c r="U101" s="18">
        <f t="shared" si="44"/>
        <v>0</v>
      </c>
      <c r="V101" s="18">
        <f t="shared" si="44"/>
        <v>0</v>
      </c>
      <c r="W101" s="18">
        <f t="shared" si="44"/>
        <v>0</v>
      </c>
      <c r="X101" s="18">
        <f t="shared" si="44"/>
        <v>0</v>
      </c>
      <c r="Y101" s="18">
        <f t="shared" si="44"/>
        <v>0</v>
      </c>
      <c r="Z101" s="18">
        <f t="shared" si="44"/>
        <v>0</v>
      </c>
      <c r="AA101" s="18">
        <f t="shared" si="44"/>
        <v>0</v>
      </c>
      <c r="AB101" s="18">
        <f t="shared" si="44"/>
        <v>0</v>
      </c>
      <c r="AC101" s="6" t="s">
        <v>3</v>
      </c>
    </row>
    <row r="102" spans="2:29" s="6" customFormat="1" ht="13">
      <c r="B102" s="6" t="s">
        <v>72</v>
      </c>
      <c r="C102" s="14" t="s">
        <v>15</v>
      </c>
      <c r="D102" s="14" t="s">
        <v>10</v>
      </c>
      <c r="F102" s="20">
        <f>SUM(I102:AB102)</f>
        <v>1245792037</v>
      </c>
      <c r="I102" s="18">
        <f t="shared" ref="I102:AB102" si="45">I50</f>
        <v>45792037</v>
      </c>
      <c r="J102" s="18">
        <f t="shared" si="45"/>
        <v>250000000</v>
      </c>
      <c r="K102" s="18">
        <f t="shared" si="45"/>
        <v>358310253</v>
      </c>
      <c r="L102" s="18">
        <f t="shared" si="45"/>
        <v>331413092</v>
      </c>
      <c r="M102" s="18">
        <f t="shared" si="45"/>
        <v>260276655</v>
      </c>
      <c r="N102" s="18">
        <f t="shared" si="45"/>
        <v>0</v>
      </c>
      <c r="O102" s="18">
        <f t="shared" si="45"/>
        <v>0</v>
      </c>
      <c r="P102" s="18">
        <f t="shared" si="45"/>
        <v>0</v>
      </c>
      <c r="Q102" s="18">
        <f t="shared" si="45"/>
        <v>0</v>
      </c>
      <c r="R102" s="18">
        <f t="shared" si="45"/>
        <v>0</v>
      </c>
      <c r="S102" s="18">
        <f t="shared" si="45"/>
        <v>0</v>
      </c>
      <c r="T102" s="18">
        <f t="shared" si="45"/>
        <v>0</v>
      </c>
      <c r="U102" s="18">
        <f t="shared" si="45"/>
        <v>0</v>
      </c>
      <c r="V102" s="18">
        <f t="shared" si="45"/>
        <v>0</v>
      </c>
      <c r="W102" s="18">
        <f t="shared" si="45"/>
        <v>0</v>
      </c>
      <c r="X102" s="18">
        <f t="shared" si="45"/>
        <v>0</v>
      </c>
      <c r="Y102" s="18">
        <f t="shared" si="45"/>
        <v>0</v>
      </c>
      <c r="Z102" s="18">
        <f t="shared" si="45"/>
        <v>0</v>
      </c>
      <c r="AA102" s="18">
        <f t="shared" si="45"/>
        <v>0</v>
      </c>
      <c r="AB102" s="18">
        <f t="shared" si="45"/>
        <v>0</v>
      </c>
      <c r="AC102" s="6" t="s">
        <v>3</v>
      </c>
    </row>
    <row r="103" spans="2:29" s="6" customFormat="1" ht="13">
      <c r="B103" s="6" t="s">
        <v>79</v>
      </c>
      <c r="C103" s="14" t="s">
        <v>15</v>
      </c>
      <c r="E103" s="18"/>
      <c r="F103" s="20">
        <f>SUM(I103:AB103)</f>
        <v>-2660791386.6401653</v>
      </c>
      <c r="I103" s="19">
        <f>SUM(I99:I102)</f>
        <v>-115607963</v>
      </c>
      <c r="J103" s="19">
        <f t="shared" ref="J103:AB103" si="46">SUM(J99:J102)</f>
        <v>-500000000</v>
      </c>
      <c r="K103" s="19">
        <f t="shared" si="46"/>
        <v>-716620506</v>
      </c>
      <c r="L103" s="19">
        <f t="shared" si="46"/>
        <v>-662826184</v>
      </c>
      <c r="M103" s="19">
        <f t="shared" si="46"/>
        <v>-520553310</v>
      </c>
      <c r="N103" s="19">
        <f t="shared" si="46"/>
        <v>-58862214.622949928</v>
      </c>
      <c r="O103" s="19">
        <f t="shared" si="46"/>
        <v>-52888204.91149509</v>
      </c>
      <c r="P103" s="19">
        <f t="shared" si="46"/>
        <v>-46254841.591450304</v>
      </c>
      <c r="Q103" s="19">
        <f t="shared" si="46"/>
        <v>-39243376.562163025</v>
      </c>
      <c r="R103" s="19">
        <f t="shared" si="46"/>
        <v>-31455735.445456117</v>
      </c>
      <c r="S103" s="19">
        <f t="shared" si="46"/>
        <v>-23998705.733700097</v>
      </c>
      <c r="T103" s="19">
        <f t="shared" si="46"/>
        <v>-15718640.960521042</v>
      </c>
      <c r="U103" s="19">
        <f t="shared" si="46"/>
        <v>-6966612.4952706695</v>
      </c>
      <c r="V103" s="19">
        <f t="shared" si="46"/>
        <v>2754274.1448071003</v>
      </c>
      <c r="W103" s="19">
        <f t="shared" si="46"/>
        <v>-100779523.35672867</v>
      </c>
      <c r="X103" s="19">
        <f t="shared" si="46"/>
        <v>22398028.811937749</v>
      </c>
      <c r="Y103" s="19">
        <f t="shared" si="46"/>
        <v>33322707.454218149</v>
      </c>
      <c r="Z103" s="19">
        <f t="shared" si="46"/>
        <v>45456758.78672266</v>
      </c>
      <c r="AA103" s="19">
        <f t="shared" si="46"/>
        <v>57075679.067517817</v>
      </c>
      <c r="AB103" s="19">
        <f t="shared" si="46"/>
        <v>69976983.77436626</v>
      </c>
      <c r="AC103" s="6" t="s">
        <v>3</v>
      </c>
    </row>
    <row r="104" spans="2:29" s="27" customFormat="1" ht="13">
      <c r="C104" s="14"/>
      <c r="E104" s="52"/>
      <c r="F104" s="20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6"/>
    </row>
    <row r="105" spans="2:29" s="6" customFormat="1" ht="13">
      <c r="B105" s="6" t="s">
        <v>82</v>
      </c>
      <c r="C105" s="14" t="s">
        <v>15</v>
      </c>
      <c r="D105" s="14" t="s">
        <v>10</v>
      </c>
      <c r="F105" s="20">
        <f>SUM(I105:AB105)</f>
        <v>2891775818.6797352</v>
      </c>
      <c r="I105" s="17">
        <f>ABS(IF(I103&gt;=0,0,SUM(I99:I102)))</f>
        <v>115607963</v>
      </c>
      <c r="J105" s="17">
        <f t="shared" ref="J105:AB105" si="47">ABS(IF(J103&gt;=0,0,SUM(J99:J102)))</f>
        <v>500000000</v>
      </c>
      <c r="K105" s="17">
        <f t="shared" si="47"/>
        <v>716620506</v>
      </c>
      <c r="L105" s="17">
        <f t="shared" si="47"/>
        <v>662826184</v>
      </c>
      <c r="M105" s="17">
        <f t="shared" si="47"/>
        <v>520553310</v>
      </c>
      <c r="N105" s="17">
        <f t="shared" si="47"/>
        <v>58862214.622949928</v>
      </c>
      <c r="O105" s="17">
        <f t="shared" si="47"/>
        <v>52888204.91149509</v>
      </c>
      <c r="P105" s="17">
        <f t="shared" si="47"/>
        <v>46254841.591450304</v>
      </c>
      <c r="Q105" s="17">
        <f t="shared" si="47"/>
        <v>39243376.562163025</v>
      </c>
      <c r="R105" s="17">
        <f t="shared" si="47"/>
        <v>31455735.445456117</v>
      </c>
      <c r="S105" s="17">
        <f t="shared" si="47"/>
        <v>23998705.733700097</v>
      </c>
      <c r="T105" s="17">
        <f t="shared" si="47"/>
        <v>15718640.960521042</v>
      </c>
      <c r="U105" s="17">
        <f t="shared" si="47"/>
        <v>6966612.4952706695</v>
      </c>
      <c r="V105" s="17">
        <f t="shared" si="47"/>
        <v>0</v>
      </c>
      <c r="W105" s="17">
        <f t="shared" si="47"/>
        <v>100779523.35672867</v>
      </c>
      <c r="X105" s="17">
        <f t="shared" si="47"/>
        <v>0</v>
      </c>
      <c r="Y105" s="17">
        <f t="shared" si="47"/>
        <v>0</v>
      </c>
      <c r="Z105" s="17">
        <f t="shared" si="47"/>
        <v>0</v>
      </c>
      <c r="AA105" s="17">
        <f t="shared" si="47"/>
        <v>0</v>
      </c>
      <c r="AB105" s="17">
        <f t="shared" si="47"/>
        <v>0</v>
      </c>
      <c r="AC105" s="6" t="s">
        <v>3</v>
      </c>
    </row>
    <row r="106" spans="2:29" s="6" customFormat="1" ht="13">
      <c r="C106" s="14"/>
      <c r="I106" s="75"/>
      <c r="AC106" s="6" t="s">
        <v>3</v>
      </c>
    </row>
    <row r="107" spans="2:29" s="6" customFormat="1" ht="13">
      <c r="B107" s="6" t="s">
        <v>81</v>
      </c>
      <c r="C107" s="14" t="s">
        <v>15</v>
      </c>
      <c r="D107" s="14" t="s">
        <v>10</v>
      </c>
      <c r="F107" s="20">
        <f>SUM(I107:K107)</f>
        <v>1332228469</v>
      </c>
      <c r="I107" s="17">
        <f>I105</f>
        <v>115607963</v>
      </c>
      <c r="J107" s="17">
        <f t="shared" ref="J107:K107" si="48">J105</f>
        <v>500000000</v>
      </c>
      <c r="K107" s="17">
        <f t="shared" si="48"/>
        <v>716620506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0</v>
      </c>
      <c r="AA107" s="17">
        <v>0</v>
      </c>
      <c r="AB107" s="17">
        <v>0</v>
      </c>
      <c r="AC107" s="6" t="s">
        <v>3</v>
      </c>
    </row>
    <row r="108" spans="2:29" s="6" customFormat="1" ht="13">
      <c r="C108" s="14"/>
      <c r="AC108" s="6" t="s">
        <v>3</v>
      </c>
    </row>
    <row r="109" spans="2:29" s="6" customFormat="1" ht="14.5">
      <c r="B109" s="21" t="s">
        <v>76</v>
      </c>
      <c r="C109" s="55"/>
      <c r="D109" s="21"/>
      <c r="E109" s="21"/>
      <c r="F109" s="59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6" t="s">
        <v>3</v>
      </c>
    </row>
    <row r="110" spans="2:29" s="6" customFormat="1" ht="13">
      <c r="C110" s="14"/>
      <c r="AC110" s="6" t="s">
        <v>3</v>
      </c>
    </row>
    <row r="111" spans="2:29" s="6" customFormat="1" ht="13">
      <c r="B111" s="12" t="s">
        <v>77</v>
      </c>
      <c r="C111" s="28"/>
      <c r="D111" s="2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6" t="s">
        <v>3</v>
      </c>
    </row>
    <row r="112" spans="2:29" s="6" customFormat="1" ht="13">
      <c r="B112" s="6" t="s">
        <v>78</v>
      </c>
      <c r="C112" s="14" t="s">
        <v>15</v>
      </c>
      <c r="D112" s="14" t="s">
        <v>10</v>
      </c>
      <c r="F112" s="20">
        <f>SUM(I112:AB112)</f>
        <v>0</v>
      </c>
      <c r="I112" s="17">
        <f>I66</f>
        <v>0</v>
      </c>
      <c r="J112" s="17">
        <f>J65</f>
        <v>0</v>
      </c>
      <c r="K112" s="17">
        <f t="shared" ref="K112:AB112" si="49">K65</f>
        <v>0</v>
      </c>
      <c r="L112" s="17">
        <f t="shared" si="49"/>
        <v>0</v>
      </c>
      <c r="M112" s="17">
        <f t="shared" si="49"/>
        <v>0</v>
      </c>
      <c r="N112" s="17">
        <f t="shared" si="49"/>
        <v>0</v>
      </c>
      <c r="O112" s="17">
        <f t="shared" si="49"/>
        <v>0</v>
      </c>
      <c r="P112" s="17">
        <f t="shared" si="49"/>
        <v>0</v>
      </c>
      <c r="Q112" s="17">
        <f t="shared" si="49"/>
        <v>0</v>
      </c>
      <c r="R112" s="17">
        <f t="shared" si="49"/>
        <v>0</v>
      </c>
      <c r="S112" s="17">
        <f t="shared" si="49"/>
        <v>0</v>
      </c>
      <c r="T112" s="17">
        <f t="shared" si="49"/>
        <v>0</v>
      </c>
      <c r="U112" s="17">
        <f t="shared" si="49"/>
        <v>0</v>
      </c>
      <c r="V112" s="17">
        <f t="shared" si="49"/>
        <v>0</v>
      </c>
      <c r="W112" s="17">
        <f t="shared" si="49"/>
        <v>0</v>
      </c>
      <c r="X112" s="17">
        <f t="shared" si="49"/>
        <v>0</v>
      </c>
      <c r="Y112" s="17">
        <f t="shared" si="49"/>
        <v>0</v>
      </c>
      <c r="Z112" s="17">
        <f t="shared" si="49"/>
        <v>0</v>
      </c>
      <c r="AA112" s="17">
        <f t="shared" si="49"/>
        <v>0</v>
      </c>
      <c r="AB112" s="17">
        <f t="shared" si="49"/>
        <v>0</v>
      </c>
      <c r="AC112" s="6" t="s">
        <v>3</v>
      </c>
    </row>
    <row r="113" spans="2:29" s="6" customFormat="1" ht="13">
      <c r="C113" s="14"/>
      <c r="AC113" s="6" t="s">
        <v>3</v>
      </c>
    </row>
    <row r="114" spans="2:29" s="6" customFormat="1" ht="13">
      <c r="B114" s="12" t="s">
        <v>22</v>
      </c>
      <c r="C114" s="28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6" t="s">
        <v>3</v>
      </c>
    </row>
    <row r="115" spans="2:29" ht="13">
      <c r="AC115" s="6"/>
    </row>
    <row r="116" spans="2:29" hidden="1"/>
    <row r="117" spans="2:29" hidden="1"/>
    <row r="118" spans="2:29" hidden="1"/>
    <row r="119" spans="2:29" hidden="1"/>
    <row r="120" spans="2:29"/>
    <row r="121" spans="2:29"/>
    <row r="122" spans="2:29"/>
    <row r="123" spans="2:29"/>
  </sheetData>
  <conditionalFormatting sqref="I27:AB27">
    <cfRule type="cellIs" priority="3" operator="greaterThan">
      <formula>0</formula>
    </cfRule>
  </conditionalFormatting>
  <conditionalFormatting sqref="W27">
    <cfRule type="cellIs" dxfId="1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Y125"/>
  <sheetViews>
    <sheetView showGridLines="0" view="pageBreakPreview" topLeftCell="A25" zoomScale="85" zoomScaleNormal="85" zoomScaleSheetLayoutView="85" workbookViewId="0">
      <selection activeCell="E41" sqref="E41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3.26953125" style="1" bestFit="1" customWidth="1"/>
    <col min="4" max="4" width="6.1796875" style="1" bestFit="1" customWidth="1"/>
    <col min="5" max="6" width="11.81640625" style="1" bestFit="1" customWidth="1"/>
    <col min="7" max="7" width="13.26953125" style="1" bestFit="1" customWidth="1"/>
    <col min="8" max="15" width="11.81640625" style="1" bestFit="1" customWidth="1"/>
    <col min="16" max="16" width="11.81640625" style="1" customWidth="1"/>
    <col min="17" max="24" width="11.81640625" style="1" bestFit="1" customWidth="1"/>
    <col min="25" max="26" width="9.1796875" style="1" customWidth="1"/>
    <col min="27" max="27" width="0" style="1" hidden="1" customWidth="1"/>
    <col min="28" max="16384" width="0" style="1" hidden="1"/>
  </cols>
  <sheetData>
    <row r="1" spans="2:25"/>
    <row r="2" spans="2:25" ht="17.5" thickBot="1">
      <c r="B2" s="56" t="s">
        <v>88</v>
      </c>
      <c r="D2" s="65" t="s">
        <v>0</v>
      </c>
      <c r="E2" s="83" t="str">
        <f>'Input Sheet Only'!I2</f>
        <v>2020/21</v>
      </c>
      <c r="F2" s="83" t="str">
        <f>'Input Sheet Only'!J2</f>
        <v>2021/22</v>
      </c>
      <c r="G2" s="83" t="str">
        <f>'Input Sheet Only'!K2</f>
        <v>2022/23</v>
      </c>
      <c r="H2" s="83" t="str">
        <f>'Input Sheet Only'!L2</f>
        <v>2023/24</v>
      </c>
      <c r="I2" s="83" t="str">
        <f>'Input Sheet Only'!M2</f>
        <v>2024/25</v>
      </c>
      <c r="J2" s="83" t="str">
        <f>'Input Sheet Only'!N2</f>
        <v>2025/26</v>
      </c>
      <c r="K2" s="83" t="str">
        <f>'Input Sheet Only'!O2</f>
        <v>2026/27</v>
      </c>
      <c r="L2" s="83" t="str">
        <f>'Input Sheet Only'!P2</f>
        <v>2027/28</v>
      </c>
      <c r="M2" s="83" t="str">
        <f>'Input Sheet Only'!Q2</f>
        <v>2028/29</v>
      </c>
      <c r="N2" s="83" t="str">
        <f>'Input Sheet Only'!R2</f>
        <v>2029/30</v>
      </c>
      <c r="O2" s="83" t="str">
        <f>'Input Sheet Only'!S2</f>
        <v>2030/31</v>
      </c>
      <c r="P2" s="83" t="str">
        <f>'Input Sheet Only'!T2</f>
        <v>2031/32</v>
      </c>
      <c r="Q2" s="83" t="str">
        <f>'Input Sheet Only'!U2</f>
        <v>2032/33</v>
      </c>
      <c r="R2" s="83" t="str">
        <f>'Input Sheet Only'!V2</f>
        <v>2033/34</v>
      </c>
      <c r="S2" s="83" t="str">
        <f>'Input Sheet Only'!W2</f>
        <v>2034/35</v>
      </c>
      <c r="T2" s="83" t="str">
        <f>'Input Sheet Only'!X2</f>
        <v>2035/36</v>
      </c>
      <c r="U2" s="83" t="str">
        <f>'Input Sheet Only'!Y2</f>
        <v>2036/37</v>
      </c>
      <c r="V2" s="83" t="str">
        <f>'Input Sheet Only'!Z2</f>
        <v>2037/38</v>
      </c>
      <c r="W2" s="83" t="str">
        <f>'Input Sheet Only'!AA2</f>
        <v>2038/39</v>
      </c>
      <c r="X2" s="83" t="str">
        <f>'Input Sheet Only'!AB2</f>
        <v>2039/40</v>
      </c>
      <c r="Y2" s="6"/>
    </row>
    <row r="3" spans="2:25" ht="13.5" thickTop="1">
      <c r="B3" s="4"/>
      <c r="D3" s="6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6"/>
    </row>
    <row r="4" spans="2:25" ht="13">
      <c r="B4" s="61" t="s">
        <v>87</v>
      </c>
      <c r="C4" s="72"/>
      <c r="D4" s="65" t="s">
        <v>86</v>
      </c>
      <c r="E4" s="1">
        <f>'Calculations_Worst Case'!I8</f>
        <v>1</v>
      </c>
      <c r="F4" s="1">
        <f>'Calculations_Worst Case'!J8</f>
        <v>2</v>
      </c>
      <c r="G4" s="1">
        <f>'Calculations_Worst Case'!K8</f>
        <v>3</v>
      </c>
      <c r="H4" s="1">
        <f>'Calculations_Worst Case'!L8</f>
        <v>4</v>
      </c>
      <c r="I4" s="1">
        <f>'Calculations_Worst Case'!M8</f>
        <v>5</v>
      </c>
      <c r="J4" s="1">
        <f>'Calculations_Worst Case'!N8</f>
        <v>6</v>
      </c>
      <c r="K4" s="1">
        <f>'Calculations_Worst Case'!O8</f>
        <v>7</v>
      </c>
      <c r="L4" s="1">
        <f>'Calculations_Worst Case'!P8</f>
        <v>8</v>
      </c>
      <c r="M4" s="1">
        <f>'Calculations_Worst Case'!Q8</f>
        <v>9</v>
      </c>
      <c r="N4" s="1">
        <f>'Calculations_Worst Case'!R8</f>
        <v>10</v>
      </c>
      <c r="O4" s="1">
        <f>'Calculations_Worst Case'!S8</f>
        <v>11</v>
      </c>
      <c r="P4" s="1">
        <f>'Calculations_Worst Case'!T8</f>
        <v>12</v>
      </c>
      <c r="Q4" s="1">
        <f>'Calculations_Worst Case'!U8</f>
        <v>13</v>
      </c>
      <c r="R4" s="1">
        <f>'Calculations_Worst Case'!V8</f>
        <v>14</v>
      </c>
      <c r="S4" s="1">
        <f>'Calculations_Worst Case'!W8</f>
        <v>15</v>
      </c>
      <c r="T4" s="1">
        <f>'Calculations_Worst Case'!X8</f>
        <v>16</v>
      </c>
      <c r="U4" s="1">
        <f>'Calculations_Worst Case'!Y8</f>
        <v>17</v>
      </c>
      <c r="V4" s="1">
        <f>'Calculations_Worst Case'!Z8</f>
        <v>18</v>
      </c>
      <c r="W4" s="1">
        <f>'Calculations_Worst Case'!AA8</f>
        <v>19</v>
      </c>
      <c r="X4" s="1">
        <f>'Calculations_Worst Case'!AB8</f>
        <v>20</v>
      </c>
      <c r="Y4" s="6"/>
    </row>
    <row r="5" spans="2:25" s="6" customFormat="1" ht="14.5">
      <c r="B5" s="21" t="s">
        <v>34</v>
      </c>
      <c r="C5" s="59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5" s="6" customFormat="1" ht="13"/>
    <row r="7" spans="2:25" s="6" customFormat="1" ht="13.5" thickBot="1">
      <c r="B7" s="73" t="s">
        <v>65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2:25" s="63" customFormat="1" ht="13">
      <c r="B8" s="63" t="str">
        <f>'Input Sheet Only'!B17</f>
        <v>Dam Construction Costs</v>
      </c>
      <c r="E8" s="66">
        <f>'Calculations_Worst Case'!I17</f>
        <v>0</v>
      </c>
      <c r="F8" s="67">
        <f>'Calculations_Worst Case'!J17</f>
        <v>0</v>
      </c>
      <c r="G8" s="68">
        <f>'Calculations_Worst Case'!K17</f>
        <v>0</v>
      </c>
      <c r="H8" s="64">
        <f>'Calculations_Worst Case'!L17</f>
        <v>0</v>
      </c>
      <c r="I8" s="64">
        <f>'Calculations_Worst Case'!M17</f>
        <v>0</v>
      </c>
      <c r="J8" s="64">
        <f>'Calculations_Worst Case'!N17</f>
        <v>0</v>
      </c>
      <c r="K8" s="64">
        <f>'Calculations_Worst Case'!O17</f>
        <v>0</v>
      </c>
      <c r="L8" s="64">
        <f>'Calculations_Worst Case'!P17</f>
        <v>0</v>
      </c>
      <c r="M8" s="64">
        <f>'Calculations_Worst Case'!Q17</f>
        <v>0</v>
      </c>
      <c r="N8" s="64">
        <f>'Calculations_Worst Case'!R17</f>
        <v>0</v>
      </c>
      <c r="O8" s="64">
        <f>'Calculations_Worst Case'!S17</f>
        <v>0</v>
      </c>
      <c r="P8" s="64">
        <f>'Calculations_Worst Case'!T17</f>
        <v>0</v>
      </c>
      <c r="Q8" s="64">
        <f>'Calculations_Worst Case'!U17</f>
        <v>0</v>
      </c>
      <c r="R8" s="64">
        <f>'Calculations_Worst Case'!V17</f>
        <v>0</v>
      </c>
      <c r="S8" s="64">
        <f>'Calculations_Worst Case'!W17</f>
        <v>0</v>
      </c>
      <c r="T8" s="64">
        <f>'Calculations_Worst Case'!X17</f>
        <v>0</v>
      </c>
      <c r="U8" s="64">
        <f>'Calculations_Worst Case'!Y17</f>
        <v>0</v>
      </c>
      <c r="V8" s="64">
        <f>'Calculations_Worst Case'!Z17</f>
        <v>0</v>
      </c>
      <c r="W8" s="64">
        <f>'Calculations_Worst Case'!AA17</f>
        <v>0</v>
      </c>
      <c r="X8" s="64">
        <f>'Calculations_Worst Case'!AB17</f>
        <v>0</v>
      </c>
    </row>
    <row r="9" spans="2:25" s="63" customFormat="1" ht="13">
      <c r="B9" s="63" t="str">
        <f>'Input Sheet Only'!B18</f>
        <v>Pipeline: Bulk Distribution Construction Costs</v>
      </c>
      <c r="E9" s="69">
        <f>'Calculations_Worst Case'!I18</f>
        <v>161400000</v>
      </c>
      <c r="F9" s="70">
        <f>'Calculations_Worst Case'!J18</f>
        <v>750000000</v>
      </c>
      <c r="G9" s="71">
        <f>'Calculations_Worst Case'!K18</f>
        <v>1074930759</v>
      </c>
      <c r="H9" s="64">
        <f>'Calculations_Worst Case'!L18</f>
        <v>994239276</v>
      </c>
      <c r="I9" s="64">
        <f>'Calculations_Worst Case'!M18</f>
        <v>780829965</v>
      </c>
      <c r="J9" s="64">
        <f>'Calculations_Worst Case'!N18</f>
        <v>0</v>
      </c>
      <c r="K9" s="64">
        <f>'Calculations_Worst Case'!O18</f>
        <v>0</v>
      </c>
      <c r="L9" s="64">
        <f>'Calculations_Worst Case'!P18</f>
        <v>0</v>
      </c>
      <c r="M9" s="64">
        <f>'Calculations_Worst Case'!Q18</f>
        <v>0</v>
      </c>
      <c r="N9" s="64">
        <f>'Calculations_Worst Case'!R18</f>
        <v>0</v>
      </c>
      <c r="O9" s="64">
        <f>'Calculations_Worst Case'!S18</f>
        <v>0</v>
      </c>
      <c r="P9" s="64">
        <f>'Calculations_Worst Case'!T18</f>
        <v>0</v>
      </c>
      <c r="Q9" s="64">
        <f>'Calculations_Worst Case'!U18</f>
        <v>0</v>
      </c>
      <c r="R9" s="64">
        <f>'Calculations_Worst Case'!V18</f>
        <v>0</v>
      </c>
      <c r="S9" s="64">
        <f>'Calculations_Worst Case'!W18</f>
        <v>0</v>
      </c>
      <c r="T9" s="64">
        <f>'Calculations_Worst Case'!X18</f>
        <v>0</v>
      </c>
      <c r="U9" s="64">
        <f>'Calculations_Worst Case'!Y18</f>
        <v>0</v>
      </c>
      <c r="V9" s="64">
        <f>'Calculations_Worst Case'!Z18</f>
        <v>0</v>
      </c>
      <c r="W9" s="64">
        <f>'Calculations_Worst Case'!AA18</f>
        <v>0</v>
      </c>
      <c r="X9" s="64">
        <f>'Calculations_Worst Case'!AB18</f>
        <v>0</v>
      </c>
    </row>
    <row r="10" spans="2:25" s="63" customFormat="1" ht="13">
      <c r="B10" s="63" t="str">
        <f>'Input Sheet Only'!B19</f>
        <v>Pipeline: Secondary Distribution Construction Costs</v>
      </c>
      <c r="E10" s="69">
        <f>'Calculations_Worst Case'!I19</f>
        <v>0</v>
      </c>
      <c r="F10" s="70">
        <f>'Calculations_Worst Case'!J19</f>
        <v>0</v>
      </c>
      <c r="G10" s="71">
        <f>'Calculations_Worst Case'!K19</f>
        <v>0</v>
      </c>
      <c r="H10" s="64">
        <f>'Calculations_Worst Case'!L19</f>
        <v>0</v>
      </c>
      <c r="I10" s="64">
        <f>'Calculations_Worst Case'!M19</f>
        <v>0</v>
      </c>
      <c r="J10" s="64">
        <f>'Calculations_Worst Case'!N19</f>
        <v>0</v>
      </c>
      <c r="K10" s="64">
        <f>'Calculations_Worst Case'!O19</f>
        <v>0</v>
      </c>
      <c r="L10" s="64">
        <f>'Calculations_Worst Case'!P19</f>
        <v>0</v>
      </c>
      <c r="M10" s="64">
        <f>'Calculations_Worst Case'!Q19</f>
        <v>0</v>
      </c>
      <c r="N10" s="64">
        <f>'Calculations_Worst Case'!R19</f>
        <v>0</v>
      </c>
      <c r="O10" s="64">
        <f>'Calculations_Worst Case'!S19</f>
        <v>0</v>
      </c>
      <c r="P10" s="64">
        <f>'Calculations_Worst Case'!T19</f>
        <v>0</v>
      </c>
      <c r="Q10" s="64">
        <f>'Calculations_Worst Case'!U19</f>
        <v>0</v>
      </c>
      <c r="R10" s="64">
        <f>'Calculations_Worst Case'!V19</f>
        <v>0</v>
      </c>
      <c r="S10" s="64">
        <f>'Calculations_Worst Case'!W19</f>
        <v>0</v>
      </c>
      <c r="T10" s="64">
        <f>'Calculations_Worst Case'!X19</f>
        <v>0</v>
      </c>
      <c r="U10" s="64">
        <f>'Calculations_Worst Case'!Y19</f>
        <v>0</v>
      </c>
      <c r="V10" s="64">
        <f>'Calculations_Worst Case'!Z19</f>
        <v>0</v>
      </c>
      <c r="W10" s="64">
        <f>'Calculations_Worst Case'!AA19</f>
        <v>0</v>
      </c>
      <c r="X10" s="64">
        <f>'Calculations_Worst Case'!AB19</f>
        <v>0</v>
      </c>
    </row>
    <row r="11" spans="2:25" s="63" customFormat="1" ht="13">
      <c r="B11" s="63" t="str">
        <f>'Input Sheet Only'!B20</f>
        <v>Reticulation Infrastructure Costs</v>
      </c>
      <c r="E11" s="69">
        <f>'Calculations_Worst Case'!I20</f>
        <v>0</v>
      </c>
      <c r="F11" s="70">
        <f>'Calculations_Worst Case'!J20</f>
        <v>0</v>
      </c>
      <c r="G11" s="71">
        <f>'Calculations_Worst Case'!K20</f>
        <v>0</v>
      </c>
      <c r="H11" s="64">
        <f>'Calculations_Worst Case'!L20</f>
        <v>0</v>
      </c>
      <c r="I11" s="64">
        <f>'Calculations_Worst Case'!M20</f>
        <v>0</v>
      </c>
      <c r="J11" s="64">
        <f>'Calculations_Worst Case'!N20</f>
        <v>0</v>
      </c>
      <c r="K11" s="64">
        <f>'Calculations_Worst Case'!O20</f>
        <v>0</v>
      </c>
      <c r="L11" s="64">
        <f>'Calculations_Worst Case'!P20</f>
        <v>0</v>
      </c>
      <c r="M11" s="64">
        <f>'Calculations_Worst Case'!Q20</f>
        <v>0</v>
      </c>
      <c r="N11" s="64">
        <f>'Calculations_Worst Case'!R20</f>
        <v>0</v>
      </c>
      <c r="O11" s="64">
        <f>'Calculations_Worst Case'!S20</f>
        <v>0</v>
      </c>
      <c r="P11" s="64">
        <f>'Calculations_Worst Case'!T20</f>
        <v>0</v>
      </c>
      <c r="Q11" s="64">
        <f>'Calculations_Worst Case'!U20</f>
        <v>0</v>
      </c>
      <c r="R11" s="64">
        <f>'Calculations_Worst Case'!V20</f>
        <v>0</v>
      </c>
      <c r="S11" s="64">
        <f>'Calculations_Worst Case'!W20</f>
        <v>0</v>
      </c>
      <c r="T11" s="64">
        <f>'Calculations_Worst Case'!X20</f>
        <v>0</v>
      </c>
      <c r="U11" s="64">
        <f>'Calculations_Worst Case'!Y20</f>
        <v>0</v>
      </c>
      <c r="V11" s="64">
        <f>'Calculations_Worst Case'!Z20</f>
        <v>0</v>
      </c>
      <c r="W11" s="64">
        <f>'Calculations_Worst Case'!AA20</f>
        <v>0</v>
      </c>
      <c r="X11" s="64">
        <f>'Calculations_Worst Case'!AB20</f>
        <v>0</v>
      </c>
    </row>
    <row r="12" spans="2:25" s="63" customFormat="1" ht="13">
      <c r="B12" s="63" t="str">
        <f>'Input Sheet Only'!B21</f>
        <v>Enabling Infrastructure Costs</v>
      </c>
      <c r="E12" s="69">
        <f>'Calculations_Worst Case'!I21</f>
        <v>0</v>
      </c>
      <c r="F12" s="70">
        <f>'Calculations_Worst Case'!J21</f>
        <v>0</v>
      </c>
      <c r="G12" s="71">
        <f>'Calculations_Worst Case'!K21</f>
        <v>0</v>
      </c>
      <c r="H12" s="64">
        <f>'Calculations_Worst Case'!L21</f>
        <v>0</v>
      </c>
      <c r="I12" s="64">
        <f>'Calculations_Worst Case'!M21</f>
        <v>0</v>
      </c>
      <c r="J12" s="64">
        <f>'Calculations_Worst Case'!N21</f>
        <v>0</v>
      </c>
      <c r="K12" s="64">
        <f>'Calculations_Worst Case'!O21</f>
        <v>0</v>
      </c>
      <c r="L12" s="64">
        <f>'Calculations_Worst Case'!P21</f>
        <v>0</v>
      </c>
      <c r="M12" s="64">
        <f>'Calculations_Worst Case'!Q21</f>
        <v>0</v>
      </c>
      <c r="N12" s="64">
        <f>'Calculations_Worst Case'!R21</f>
        <v>0</v>
      </c>
      <c r="O12" s="64">
        <f>'Calculations_Worst Case'!S21</f>
        <v>0</v>
      </c>
      <c r="P12" s="64">
        <f>'Calculations_Worst Case'!T21</f>
        <v>0</v>
      </c>
      <c r="Q12" s="64">
        <f>'Calculations_Worst Case'!U21</f>
        <v>0</v>
      </c>
      <c r="R12" s="64">
        <f>'Calculations_Worst Case'!V21</f>
        <v>0</v>
      </c>
      <c r="S12" s="64">
        <f>'Calculations_Worst Case'!W21</f>
        <v>0</v>
      </c>
      <c r="T12" s="64">
        <f>'Calculations_Worst Case'!X21</f>
        <v>0</v>
      </c>
      <c r="U12" s="64">
        <f>'Calculations_Worst Case'!Y21</f>
        <v>0</v>
      </c>
      <c r="V12" s="64">
        <f>'Calculations_Worst Case'!Z21</f>
        <v>0</v>
      </c>
      <c r="W12" s="64">
        <f>'Calculations_Worst Case'!AA21</f>
        <v>0</v>
      </c>
      <c r="X12" s="64">
        <f>'Calculations_Worst Case'!AB21</f>
        <v>0</v>
      </c>
    </row>
    <row r="13" spans="2:25" s="63" customFormat="1" ht="13">
      <c r="B13" s="63" t="str">
        <f>'Input Sheet Only'!B22</f>
        <v>Other Construction Costs [Specify]</v>
      </c>
      <c r="E13" s="69">
        <f>'Calculations_Worst Case'!I22</f>
        <v>0</v>
      </c>
      <c r="F13" s="70">
        <f>'Calculations_Worst Case'!J22</f>
        <v>0</v>
      </c>
      <c r="G13" s="71">
        <f>'Calculations_Worst Case'!K22</f>
        <v>0</v>
      </c>
      <c r="H13" s="64">
        <f>'Calculations_Worst Case'!L22</f>
        <v>0</v>
      </c>
      <c r="I13" s="64">
        <f>'Calculations_Worst Case'!M22</f>
        <v>0</v>
      </c>
      <c r="J13" s="64">
        <f>'Calculations_Worst Case'!N22</f>
        <v>0</v>
      </c>
      <c r="K13" s="64">
        <f>'Calculations_Worst Case'!O22</f>
        <v>0</v>
      </c>
      <c r="L13" s="64">
        <f>'Calculations_Worst Case'!P22</f>
        <v>0</v>
      </c>
      <c r="M13" s="64">
        <f>'Calculations_Worst Case'!Q22</f>
        <v>0</v>
      </c>
      <c r="N13" s="64">
        <f>'Calculations_Worst Case'!R22</f>
        <v>0</v>
      </c>
      <c r="O13" s="64">
        <f>'Calculations_Worst Case'!S22</f>
        <v>0</v>
      </c>
      <c r="P13" s="64">
        <f>'Calculations_Worst Case'!T22</f>
        <v>0</v>
      </c>
      <c r="Q13" s="64">
        <f>'Calculations_Worst Case'!U22</f>
        <v>0</v>
      </c>
      <c r="R13" s="64">
        <f>'Calculations_Worst Case'!V22</f>
        <v>0</v>
      </c>
      <c r="S13" s="64">
        <f>'Calculations_Worst Case'!W22</f>
        <v>0</v>
      </c>
      <c r="T13" s="64">
        <f>'Calculations_Worst Case'!X22</f>
        <v>0</v>
      </c>
      <c r="U13" s="64">
        <f>'Calculations_Worst Case'!Y22</f>
        <v>0</v>
      </c>
      <c r="V13" s="64">
        <f>'Calculations_Worst Case'!Z22</f>
        <v>0</v>
      </c>
      <c r="W13" s="64">
        <f>'Calculations_Worst Case'!AA22</f>
        <v>0</v>
      </c>
      <c r="X13" s="64">
        <f>'Calculations_Worst Case'!AB22</f>
        <v>0</v>
      </c>
    </row>
    <row r="14" spans="2:25" s="6" customFormat="1" ht="13.5" thickBot="1">
      <c r="B14" s="32" t="s">
        <v>47</v>
      </c>
      <c r="C14" s="20">
        <f>SUM(E14:X14)</f>
        <v>3761400000</v>
      </c>
      <c r="E14" s="41">
        <f>SUM(E8:E13)</f>
        <v>161400000</v>
      </c>
      <c r="F14" s="42">
        <f t="shared" ref="F14:X14" si="0">SUM(F8:F13)</f>
        <v>750000000</v>
      </c>
      <c r="G14" s="43">
        <f t="shared" si="0"/>
        <v>1074930759</v>
      </c>
      <c r="H14" s="17">
        <f t="shared" si="0"/>
        <v>994239276</v>
      </c>
      <c r="I14" s="17">
        <f t="shared" si="0"/>
        <v>780829965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  <c r="S14" s="17">
        <f t="shared" si="0"/>
        <v>0</v>
      </c>
      <c r="T14" s="17">
        <f t="shared" si="0"/>
        <v>0</v>
      </c>
      <c r="U14" s="17">
        <f t="shared" si="0"/>
        <v>0</v>
      </c>
      <c r="V14" s="17">
        <f t="shared" si="0"/>
        <v>0</v>
      </c>
      <c r="W14" s="17">
        <f t="shared" si="0"/>
        <v>0</v>
      </c>
      <c r="X14" s="17">
        <f t="shared" si="0"/>
        <v>0</v>
      </c>
    </row>
    <row r="15" spans="2:25" s="6" customFormat="1" ht="13"/>
    <row r="16" spans="2:25" s="6" customFormat="1" ht="13">
      <c r="B16" s="73" t="s">
        <v>66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2:24" s="6" customFormat="1" ht="13.5" thickBot="1">
      <c r="B17" s="6" t="s">
        <v>67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2:24" s="6" customFormat="1" ht="13">
      <c r="B18" s="6" t="s">
        <v>68</v>
      </c>
      <c r="E18" s="44">
        <f>'Budget Statement_Print Page'!E18</f>
        <v>0</v>
      </c>
      <c r="F18" s="45">
        <f>'Budget Statement_Print Page'!F18</f>
        <v>0</v>
      </c>
      <c r="G18" s="46">
        <f>'Budget Statement_Print Page'!G18</f>
        <v>0</v>
      </c>
      <c r="H18" s="18">
        <f>'Budget Statement_Print Page'!H18</f>
        <v>0</v>
      </c>
      <c r="I18" s="18">
        <f>'Budget Statement_Print Page'!I18</f>
        <v>0</v>
      </c>
      <c r="J18" s="18">
        <f>'Budget Statement_Print Page'!J18</f>
        <v>0</v>
      </c>
      <c r="K18" s="18">
        <f>'Budget Statement_Print Page'!K18</f>
        <v>0</v>
      </c>
      <c r="L18" s="18">
        <f>'Budget Statement_Print Page'!L18</f>
        <v>0</v>
      </c>
      <c r="M18" s="18">
        <f>'Budget Statement_Print Page'!M18</f>
        <v>0</v>
      </c>
      <c r="N18" s="18">
        <f>'Budget Statement_Print Page'!N18</f>
        <v>0</v>
      </c>
      <c r="O18" s="18">
        <f>'Budget Statement_Print Page'!O18</f>
        <v>0</v>
      </c>
      <c r="P18" s="18">
        <f>'Budget Statement_Print Page'!P18</f>
        <v>0</v>
      </c>
      <c r="Q18" s="18">
        <f>'Budget Statement_Print Page'!Q18</f>
        <v>0</v>
      </c>
      <c r="R18" s="18">
        <f>'Budget Statement_Print Page'!R18</f>
        <v>0</v>
      </c>
      <c r="S18" s="18">
        <f>'Budget Statement_Print Page'!S18</f>
        <v>12538000</v>
      </c>
      <c r="T18" s="18">
        <f>'Budget Statement_Print Page'!T18</f>
        <v>0</v>
      </c>
      <c r="U18" s="18">
        <f>'Budget Statement_Print Page'!U18</f>
        <v>0</v>
      </c>
      <c r="V18" s="18">
        <f>'Budget Statement_Print Page'!V18</f>
        <v>0</v>
      </c>
      <c r="W18" s="18">
        <f>'Budget Statement_Print Page'!W18</f>
        <v>0</v>
      </c>
      <c r="X18" s="18">
        <f>'Budget Statement_Print Page'!X18</f>
        <v>0</v>
      </c>
    </row>
    <row r="19" spans="2:24" s="6" customFormat="1" ht="13.5" thickBot="1">
      <c r="B19" s="57" t="s">
        <v>42</v>
      </c>
      <c r="C19" s="20">
        <f>SUM(E19:X19)</f>
        <v>3773938000</v>
      </c>
      <c r="E19" s="41">
        <f>E14+E18</f>
        <v>161400000</v>
      </c>
      <c r="F19" s="42">
        <f t="shared" ref="F19:X19" si="1">F14+F18</f>
        <v>750000000</v>
      </c>
      <c r="G19" s="43">
        <f t="shared" si="1"/>
        <v>1074930759</v>
      </c>
      <c r="H19" s="17">
        <f t="shared" si="1"/>
        <v>994239276</v>
      </c>
      <c r="I19" s="17">
        <f t="shared" si="1"/>
        <v>780829965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7">
        <f t="shared" si="1"/>
        <v>0</v>
      </c>
      <c r="R19" s="17">
        <f t="shared" si="1"/>
        <v>0</v>
      </c>
      <c r="S19" s="17">
        <f t="shared" si="1"/>
        <v>12538000</v>
      </c>
      <c r="T19" s="17">
        <f t="shared" si="1"/>
        <v>0</v>
      </c>
      <c r="U19" s="17">
        <f t="shared" si="1"/>
        <v>0</v>
      </c>
      <c r="V19" s="17">
        <f t="shared" si="1"/>
        <v>0</v>
      </c>
      <c r="W19" s="17">
        <f t="shared" si="1"/>
        <v>0</v>
      </c>
      <c r="X19" s="17">
        <f t="shared" si="1"/>
        <v>0</v>
      </c>
    </row>
    <row r="20" spans="2:24" s="6" customFormat="1" ht="13"/>
    <row r="21" spans="2:24" s="6" customFormat="1" ht="13">
      <c r="B21" s="6" t="s">
        <v>69</v>
      </c>
      <c r="C21" s="20">
        <f>SUM(E21:X21)</f>
        <v>1986330759</v>
      </c>
      <c r="E21" s="17">
        <f>E19</f>
        <v>161400000</v>
      </c>
      <c r="F21" s="17">
        <f t="shared" ref="F21:G21" si="2">F19</f>
        <v>750000000</v>
      </c>
      <c r="G21" s="17">
        <f t="shared" si="2"/>
        <v>1074930759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</row>
    <row r="22" spans="2:24" s="6" customFormat="1" ht="13"/>
    <row r="23" spans="2:24" s="6" customFormat="1" ht="13.5" thickBot="1">
      <c r="B23" s="73" t="s">
        <v>41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2:24" s="6" customFormat="1" ht="13">
      <c r="B24" s="6" t="str">
        <f>'Input Sheet Only'!B33</f>
        <v>Variable O&amp;M Costs [% of Revenue]</v>
      </c>
      <c r="E24" s="44">
        <f>'Calculations_Worst Case'!I33</f>
        <v>0</v>
      </c>
      <c r="F24" s="45">
        <f>'Calculations_Worst Case'!J33</f>
        <v>0</v>
      </c>
      <c r="G24" s="46">
        <f>'Calculations_Worst Case'!K33</f>
        <v>0</v>
      </c>
      <c r="H24" s="18">
        <f>'Calculations_Worst Case'!L33</f>
        <v>0</v>
      </c>
      <c r="I24" s="18">
        <f>'Calculations_Worst Case'!M33</f>
        <v>0</v>
      </c>
      <c r="J24" s="18">
        <f>'Calculations_Worst Case'!N33</f>
        <v>90327915.308495507</v>
      </c>
      <c r="K24" s="18">
        <f>'Calculations_Worst Case'!O33</f>
        <v>95215741.436049461</v>
      </c>
      <c r="L24" s="18">
        <f>'Calculations_Worst Case'!P33</f>
        <v>100643038.69790426</v>
      </c>
      <c r="M24" s="18">
        <f>'Calculations_Worst Case'!Q33</f>
        <v>106379691.90368478</v>
      </c>
      <c r="N24" s="18">
        <f>'Calculations_Worst Case'!R33</f>
        <v>112751398.27189949</v>
      </c>
      <c r="O24" s="18">
        <f>'Calculations_Worst Case'!S33</f>
        <v>118852604.39969991</v>
      </c>
      <c r="P24" s="18">
        <f>'Calculations_Worst Case'!T33</f>
        <v>125627202.85048279</v>
      </c>
      <c r="Q24" s="18">
        <f>'Calculations_Worst Case'!U33</f>
        <v>132787953.41296032</v>
      </c>
      <c r="R24" s="18">
        <f>'Calculations_Worst Case'!V33</f>
        <v>140741406.11847854</v>
      </c>
      <c r="S24" s="18">
        <f>'Calculations_Worst Case'!W33</f>
        <v>148357208.16267648</v>
      </c>
      <c r="T24" s="18">
        <f>'Calculations_Worst Case'!X33</f>
        <v>156813569.02794904</v>
      </c>
      <c r="U24" s="18">
        <f>'Calculations_Worst Case'!Y33</f>
        <v>165751942.46254212</v>
      </c>
      <c r="V24" s="18">
        <f>'Calculations_Worst Case'!Z33</f>
        <v>175679802.64368212</v>
      </c>
      <c r="W24" s="18">
        <f>'Calculations_Worst Case'!AA33</f>
        <v>185186191.9643327</v>
      </c>
      <c r="X24" s="18">
        <f>'Calculations_Worst Case'!AB33</f>
        <v>195741804.90629968</v>
      </c>
    </row>
    <row r="25" spans="2:24" s="6" customFormat="1" ht="13">
      <c r="B25" s="6" t="str">
        <f>'Input Sheet Only'!B34</f>
        <v>Fixed Maintenance Costs [% of Capex]</v>
      </c>
      <c r="E25" s="47">
        <f>'Calculations_Worst Case'!I34</f>
        <v>0</v>
      </c>
      <c r="F25" s="48">
        <f>'Calculations_Worst Case'!J34</f>
        <v>0</v>
      </c>
      <c r="G25" s="49">
        <f>'Calculations_Worst Case'!K34</f>
        <v>0</v>
      </c>
      <c r="H25" s="18">
        <f>'Calculations_Worst Case'!L34</f>
        <v>0</v>
      </c>
      <c r="I25" s="18">
        <f>'Calculations_Worst Case'!M34</f>
        <v>0</v>
      </c>
      <c r="J25" s="18">
        <f>'Calculations_Worst Case'!N34</f>
        <v>112842000</v>
      </c>
      <c r="K25" s="18">
        <f>'Calculations_Worst Case'!O34</f>
        <v>112842000</v>
      </c>
      <c r="L25" s="18">
        <f>'Calculations_Worst Case'!P34</f>
        <v>112842000</v>
      </c>
      <c r="M25" s="18">
        <f>'Calculations_Worst Case'!Q34</f>
        <v>112842000</v>
      </c>
      <c r="N25" s="18">
        <f>'Calculations_Worst Case'!R34</f>
        <v>112842000</v>
      </c>
      <c r="O25" s="18">
        <f>'Calculations_Worst Case'!S34</f>
        <v>112842000</v>
      </c>
      <c r="P25" s="18">
        <f>'Calculations_Worst Case'!T34</f>
        <v>112842000</v>
      </c>
      <c r="Q25" s="18">
        <f>'Calculations_Worst Case'!U34</f>
        <v>112842000</v>
      </c>
      <c r="R25" s="18">
        <f>'Calculations_Worst Case'!V34</f>
        <v>112842000</v>
      </c>
      <c r="S25" s="18">
        <f>'Calculations_Worst Case'!W34</f>
        <v>112842000</v>
      </c>
      <c r="T25" s="18">
        <f>'Calculations_Worst Case'!X34</f>
        <v>112842000</v>
      </c>
      <c r="U25" s="18">
        <f>'Calculations_Worst Case'!Y34</f>
        <v>112842000</v>
      </c>
      <c r="V25" s="18">
        <f>'Calculations_Worst Case'!Z34</f>
        <v>112842000</v>
      </c>
      <c r="W25" s="18">
        <f>'Calculations_Worst Case'!AA34</f>
        <v>112842000</v>
      </c>
      <c r="X25" s="18">
        <f>'Calculations_Worst Case'!AB34</f>
        <v>112842000</v>
      </c>
    </row>
    <row r="26" spans="2:24" s="6" customFormat="1" ht="13">
      <c r="B26" s="6" t="str">
        <f>'Input Sheet Only'!B35</f>
        <v>Fixed Operating Costs [% of Capex]</v>
      </c>
      <c r="E26" s="47">
        <f>'Calculations_Worst Case'!I35</f>
        <v>0</v>
      </c>
      <c r="F26" s="48">
        <f>'Calculations_Worst Case'!J35</f>
        <v>0</v>
      </c>
      <c r="G26" s="49">
        <f>'Calculations_Worst Case'!K35</f>
        <v>0</v>
      </c>
      <c r="H26" s="18">
        <f>'Calculations_Worst Case'!L35</f>
        <v>0</v>
      </c>
      <c r="I26" s="18">
        <f>'Calculations_Worst Case'!M35</f>
        <v>0</v>
      </c>
      <c r="J26" s="18">
        <f>'Calculations_Worst Case'!N35</f>
        <v>56421000</v>
      </c>
      <c r="K26" s="18">
        <f>'Calculations_Worst Case'!O35</f>
        <v>56421000</v>
      </c>
      <c r="L26" s="18">
        <f>'Calculations_Worst Case'!P35</f>
        <v>56421000</v>
      </c>
      <c r="M26" s="18">
        <f>'Calculations_Worst Case'!Q35</f>
        <v>56421000</v>
      </c>
      <c r="N26" s="18">
        <f>'Calculations_Worst Case'!R35</f>
        <v>56421000</v>
      </c>
      <c r="O26" s="18">
        <f>'Calculations_Worst Case'!S35</f>
        <v>56421000</v>
      </c>
      <c r="P26" s="18">
        <f>'Calculations_Worst Case'!T35</f>
        <v>56421000</v>
      </c>
      <c r="Q26" s="18">
        <f>'Calculations_Worst Case'!U35</f>
        <v>56421000</v>
      </c>
      <c r="R26" s="18">
        <f>'Calculations_Worst Case'!V35</f>
        <v>56421000</v>
      </c>
      <c r="S26" s="18">
        <f>'Calculations_Worst Case'!W35</f>
        <v>56421000</v>
      </c>
      <c r="T26" s="18">
        <f>'Calculations_Worst Case'!X35</f>
        <v>56421000</v>
      </c>
      <c r="U26" s="18">
        <f>'Calculations_Worst Case'!Y35</f>
        <v>56421000</v>
      </c>
      <c r="V26" s="18">
        <f>'Calculations_Worst Case'!Z35</f>
        <v>56421000</v>
      </c>
      <c r="W26" s="18">
        <f>'Calculations_Worst Case'!AA35</f>
        <v>56421000</v>
      </c>
      <c r="X26" s="18">
        <f>'Calculations_Worst Case'!AB35</f>
        <v>56421000</v>
      </c>
    </row>
    <row r="27" spans="2:24" s="6" customFormat="1" ht="13.5" thickBot="1">
      <c r="B27" s="57" t="s">
        <v>44</v>
      </c>
      <c r="C27" s="20">
        <f>SUM(E27:X27)</f>
        <v>1243134552.6293991</v>
      </c>
      <c r="E27" s="41">
        <f>'Input Sheet Only'!I36</f>
        <v>0</v>
      </c>
      <c r="F27" s="42">
        <f>'Input Sheet Only'!J36</f>
        <v>0</v>
      </c>
      <c r="G27" s="43">
        <f>'Input Sheet Only'!K36</f>
        <v>0</v>
      </c>
      <c r="H27" s="17">
        <f>'Input Sheet Only'!L36</f>
        <v>0</v>
      </c>
      <c r="I27" s="17">
        <f>'Input Sheet Only'!M36</f>
        <v>0</v>
      </c>
      <c r="J27" s="17">
        <f>'Input Sheet Only'!N36</f>
        <v>61025294.773851015</v>
      </c>
      <c r="K27" s="17">
        <f>'Input Sheet Only'!O36</f>
        <v>63431737.575960524</v>
      </c>
      <c r="L27" s="17">
        <f>'Input Sheet Only'!P36</f>
        <v>65975347.617790259</v>
      </c>
      <c r="M27" s="17">
        <f>'Input Sheet Only'!Q36</f>
        <v>68800537.79757145</v>
      </c>
      <c r="N27" s="17">
        <f>'Input Sheet Only'!R36</f>
        <v>71505789.207628548</v>
      </c>
      <c r="O27" s="17">
        <f>'Input Sheet Only'!S36</f>
        <v>74509620.192463368</v>
      </c>
      <c r="P27" s="17">
        <f>'Input Sheet Only'!T36</f>
        <v>77684669.543433785</v>
      </c>
      <c r="Q27" s="17">
        <f>'Input Sheet Only'!U36</f>
        <v>81211199.986059949</v>
      </c>
      <c r="R27" s="17">
        <f>'Input Sheet Only'!V36</f>
        <v>84588017.41973184</v>
      </c>
      <c r="S27" s="17">
        <f>'Input Sheet Only'!W36</f>
        <v>88337535.412656546</v>
      </c>
      <c r="T27" s="17">
        <f>'Input Sheet Only'!X36</f>
        <v>92300775.931177974</v>
      </c>
      <c r="U27" s="17">
        <f>'Input Sheet Only'!Y36</f>
        <v>96702751.08023937</v>
      </c>
      <c r="V27" s="17">
        <f>'Input Sheet Only'!Z36</f>
        <v>100917847.66533265</v>
      </c>
      <c r="W27" s="17">
        <f>'Input Sheet Only'!AA36</f>
        <v>105598165.98225661</v>
      </c>
      <c r="X27" s="17">
        <f>'Input Sheet Only'!AB36</f>
        <v>110545262.44324522</v>
      </c>
    </row>
    <row r="28" spans="2:24" s="6" customFormat="1" ht="13"/>
    <row r="29" spans="2:24" s="6" customFormat="1" ht="13">
      <c r="B29" s="6" t="s">
        <v>53</v>
      </c>
      <c r="C29" s="20">
        <f>SUM(E29:X29)</f>
        <v>0</v>
      </c>
      <c r="E29" s="17">
        <f>E27</f>
        <v>0</v>
      </c>
      <c r="F29" s="17">
        <f t="shared" ref="F29:G29" si="3">F27</f>
        <v>0</v>
      </c>
      <c r="G29" s="17">
        <f t="shared" si="3"/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</row>
    <row r="30" spans="2:24" s="6" customFormat="1" ht="13"/>
    <row r="31" spans="2:24" s="6" customFormat="1" ht="14.5">
      <c r="B31" s="21" t="s">
        <v>48</v>
      </c>
      <c r="C31" s="5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2:24" s="6" customFormat="1" ht="13"/>
    <row r="33" spans="2:24" s="6" customFormat="1" ht="13">
      <c r="B33" s="73" t="s">
        <v>49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2:24" s="63" customFormat="1" ht="13">
      <c r="B34" s="62" t="str">
        <f>'Input Sheet Only'!B43</f>
        <v>Department Baseline - RBIG</v>
      </c>
      <c r="E34" s="64">
        <f>'Calculations_Worst Case'!I43</f>
        <v>53800000</v>
      </c>
      <c r="F34" s="64">
        <f>'Calculations_Worst Case'!J43</f>
        <v>65000660</v>
      </c>
      <c r="G34" s="64">
        <f>'Calculations_Worst Case'!K43</f>
        <v>244283257</v>
      </c>
      <c r="H34" s="64">
        <f>'Calculations_Worst Case'!L43</f>
        <v>331413092</v>
      </c>
      <c r="I34" s="64">
        <f>'Calculations_Worst Case'!M43</f>
        <v>260276655</v>
      </c>
      <c r="J34" s="64">
        <f>'Calculations_Worst Case'!N43</f>
        <v>0</v>
      </c>
      <c r="K34" s="64">
        <f>'Calculations_Worst Case'!O43</f>
        <v>0</v>
      </c>
      <c r="L34" s="64">
        <f>'Calculations_Worst Case'!P43</f>
        <v>0</v>
      </c>
      <c r="M34" s="64">
        <f>'Calculations_Worst Case'!Q43</f>
        <v>0</v>
      </c>
      <c r="N34" s="64">
        <f>'Calculations_Worst Case'!R43</f>
        <v>0</v>
      </c>
      <c r="O34" s="64">
        <f>'Calculations_Worst Case'!S43</f>
        <v>0</v>
      </c>
      <c r="P34" s="64">
        <f>'Calculations_Worst Case'!T43</f>
        <v>0</v>
      </c>
      <c r="Q34" s="64">
        <f>'Calculations_Worst Case'!U43</f>
        <v>0</v>
      </c>
      <c r="R34" s="64">
        <f>'Calculations_Worst Case'!V43</f>
        <v>0</v>
      </c>
      <c r="S34" s="64">
        <f>'Calculations_Worst Case'!W43</f>
        <v>0</v>
      </c>
      <c r="T34" s="64">
        <f>'Calculations_Worst Case'!X43</f>
        <v>0</v>
      </c>
      <c r="U34" s="64">
        <f>'Calculations_Worst Case'!Y43</f>
        <v>0</v>
      </c>
      <c r="V34" s="64">
        <f>'Calculations_Worst Case'!Z43</f>
        <v>0</v>
      </c>
      <c r="W34" s="64">
        <f>'Calculations_Worst Case'!AA43</f>
        <v>0</v>
      </c>
      <c r="X34" s="64">
        <f>'Calculations_Worst Case'!AB43</f>
        <v>0</v>
      </c>
    </row>
    <row r="35" spans="2:24" s="63" customFormat="1" ht="13">
      <c r="B35" s="62" t="str">
        <f>'Input Sheet Only'!B44</f>
        <v>Department Baseline - WTE</v>
      </c>
      <c r="E35" s="64">
        <f>'Calculations_Worst Case'!I44</f>
        <v>0</v>
      </c>
      <c r="F35" s="64">
        <f>'Calculations_Worst Case'!J44</f>
        <v>0</v>
      </c>
      <c r="G35" s="64">
        <f>'Calculations_Worst Case'!K44</f>
        <v>0</v>
      </c>
      <c r="H35" s="64">
        <f>'Calculations_Worst Case'!L44</f>
        <v>0</v>
      </c>
      <c r="I35" s="64">
        <f>'Calculations_Worst Case'!M44</f>
        <v>0</v>
      </c>
      <c r="J35" s="64">
        <f>'Calculations_Worst Case'!N44</f>
        <v>0</v>
      </c>
      <c r="K35" s="64">
        <f>'Calculations_Worst Case'!O44</f>
        <v>0</v>
      </c>
      <c r="L35" s="64">
        <f>'Calculations_Worst Case'!P44</f>
        <v>0</v>
      </c>
      <c r="M35" s="64">
        <f>'Calculations_Worst Case'!Q44</f>
        <v>0</v>
      </c>
      <c r="N35" s="64">
        <f>'Calculations_Worst Case'!R44</f>
        <v>0</v>
      </c>
      <c r="O35" s="64">
        <f>'Calculations_Worst Case'!S44</f>
        <v>0</v>
      </c>
      <c r="P35" s="64">
        <f>'Calculations_Worst Case'!T44</f>
        <v>0</v>
      </c>
      <c r="Q35" s="64">
        <f>'Calculations_Worst Case'!U44</f>
        <v>0</v>
      </c>
      <c r="R35" s="64">
        <f>'Calculations_Worst Case'!V44</f>
        <v>0</v>
      </c>
      <c r="S35" s="64">
        <f>'Calculations_Worst Case'!W44</f>
        <v>0</v>
      </c>
      <c r="T35" s="64">
        <f>'Calculations_Worst Case'!X44</f>
        <v>0</v>
      </c>
      <c r="U35" s="64">
        <f>'Calculations_Worst Case'!Y44</f>
        <v>0</v>
      </c>
      <c r="V35" s="64">
        <f>'Calculations_Worst Case'!Z44</f>
        <v>0</v>
      </c>
      <c r="W35" s="64">
        <f>'Calculations_Worst Case'!AA44</f>
        <v>0</v>
      </c>
      <c r="X35" s="64">
        <f>'Calculations_Worst Case'!AB44</f>
        <v>0</v>
      </c>
    </row>
    <row r="36" spans="2:24" s="63" customFormat="1" ht="13">
      <c r="B36" s="62" t="str">
        <f>'Input Sheet Only'!B45</f>
        <v>Department Baseline - MIG</v>
      </c>
      <c r="E36" s="64">
        <f>'Calculations_Worst Case'!I45</f>
        <v>0</v>
      </c>
      <c r="F36" s="64">
        <f>'Calculations_Worst Case'!J45</f>
        <v>0</v>
      </c>
      <c r="G36" s="64">
        <f>'Calculations_Worst Case'!K45</f>
        <v>0</v>
      </c>
      <c r="H36" s="64">
        <f>'Calculations_Worst Case'!L45</f>
        <v>0</v>
      </c>
      <c r="I36" s="64">
        <f>'Calculations_Worst Case'!M45</f>
        <v>0</v>
      </c>
      <c r="J36" s="64">
        <f>'Calculations_Worst Case'!N45</f>
        <v>0</v>
      </c>
      <c r="K36" s="64">
        <f>'Calculations_Worst Case'!O45</f>
        <v>0</v>
      </c>
      <c r="L36" s="64">
        <f>'Calculations_Worst Case'!P45</f>
        <v>0</v>
      </c>
      <c r="M36" s="64">
        <f>'Calculations_Worst Case'!Q45</f>
        <v>0</v>
      </c>
      <c r="N36" s="64">
        <f>'Calculations_Worst Case'!R45</f>
        <v>0</v>
      </c>
      <c r="O36" s="64">
        <f>'Calculations_Worst Case'!S45</f>
        <v>0</v>
      </c>
      <c r="P36" s="64">
        <f>'Calculations_Worst Case'!T45</f>
        <v>0</v>
      </c>
      <c r="Q36" s="64">
        <f>'Calculations_Worst Case'!U45</f>
        <v>0</v>
      </c>
      <c r="R36" s="64">
        <f>'Calculations_Worst Case'!V45</f>
        <v>0</v>
      </c>
      <c r="S36" s="64">
        <f>'Calculations_Worst Case'!W45</f>
        <v>0</v>
      </c>
      <c r="T36" s="64">
        <f>'Calculations_Worst Case'!X45</f>
        <v>0</v>
      </c>
      <c r="U36" s="64">
        <f>'Calculations_Worst Case'!Y45</f>
        <v>0</v>
      </c>
      <c r="V36" s="64">
        <f>'Calculations_Worst Case'!Z45</f>
        <v>0</v>
      </c>
      <c r="W36" s="64">
        <f>'Calculations_Worst Case'!AA45</f>
        <v>0</v>
      </c>
      <c r="X36" s="64">
        <f>'Calculations_Worst Case'!AB45</f>
        <v>0</v>
      </c>
    </row>
    <row r="37" spans="2:24" s="63" customFormat="1" ht="13">
      <c r="B37" s="62" t="str">
        <f>'Input Sheet Only'!B46</f>
        <v>External Organisation Grant</v>
      </c>
      <c r="E37" s="64">
        <f>'Calculations_Worst Case'!I46</f>
        <v>0</v>
      </c>
      <c r="F37" s="64">
        <f>'Calculations_Worst Case'!J46</f>
        <v>0</v>
      </c>
      <c r="G37" s="64">
        <f>'Calculations_Worst Case'!K46</f>
        <v>0</v>
      </c>
      <c r="H37" s="64">
        <f>'Calculations_Worst Case'!L46</f>
        <v>0</v>
      </c>
      <c r="I37" s="64">
        <f>'Calculations_Worst Case'!M46</f>
        <v>0</v>
      </c>
      <c r="J37" s="64">
        <f>'Calculations_Worst Case'!N46</f>
        <v>0</v>
      </c>
      <c r="K37" s="64">
        <f>'Calculations_Worst Case'!O46</f>
        <v>0</v>
      </c>
      <c r="L37" s="64">
        <f>'Calculations_Worst Case'!P46</f>
        <v>0</v>
      </c>
      <c r="M37" s="64">
        <f>'Calculations_Worst Case'!Q46</f>
        <v>0</v>
      </c>
      <c r="N37" s="64">
        <f>'Calculations_Worst Case'!R46</f>
        <v>0</v>
      </c>
      <c r="O37" s="64">
        <f>'Calculations_Worst Case'!S46</f>
        <v>0</v>
      </c>
      <c r="P37" s="64">
        <f>'Calculations_Worst Case'!T46</f>
        <v>0</v>
      </c>
      <c r="Q37" s="64">
        <f>'Calculations_Worst Case'!U46</f>
        <v>0</v>
      </c>
      <c r="R37" s="64">
        <f>'Calculations_Worst Case'!V46</f>
        <v>0</v>
      </c>
      <c r="S37" s="64">
        <f>'Calculations_Worst Case'!W46</f>
        <v>0</v>
      </c>
      <c r="T37" s="64">
        <f>'Calculations_Worst Case'!X46</f>
        <v>0</v>
      </c>
      <c r="U37" s="64">
        <f>'Calculations_Worst Case'!Y46</f>
        <v>0</v>
      </c>
      <c r="V37" s="64">
        <f>'Calculations_Worst Case'!Z46</f>
        <v>0</v>
      </c>
      <c r="W37" s="64">
        <f>'Calculations_Worst Case'!AA46</f>
        <v>0</v>
      </c>
      <c r="X37" s="64">
        <f>'Calculations_Worst Case'!AB46</f>
        <v>0</v>
      </c>
    </row>
    <row r="38" spans="2:24" s="63" customFormat="1" ht="13">
      <c r="B38" s="62" t="str">
        <f>'Input Sheet Only'!B47</f>
        <v>Other</v>
      </c>
      <c r="E38" s="64">
        <f>'Calculations_Worst Case'!I47</f>
        <v>0</v>
      </c>
      <c r="F38" s="64">
        <f>'Calculations_Worst Case'!J47</f>
        <v>139207303</v>
      </c>
      <c r="G38" s="64">
        <f>'Calculations_Worst Case'!K47</f>
        <v>114026996</v>
      </c>
      <c r="H38" s="64">
        <f>'Calculations_Worst Case'!L47</f>
        <v>0</v>
      </c>
      <c r="I38" s="64">
        <f>'Calculations_Worst Case'!M47</f>
        <v>0</v>
      </c>
      <c r="J38" s="64">
        <f>'Calculations_Worst Case'!N47</f>
        <v>0</v>
      </c>
      <c r="K38" s="64">
        <f>'Calculations_Worst Case'!O47</f>
        <v>0</v>
      </c>
      <c r="L38" s="64">
        <f>'Calculations_Worst Case'!P47</f>
        <v>0</v>
      </c>
      <c r="M38" s="64">
        <f>'Calculations_Worst Case'!Q47</f>
        <v>0</v>
      </c>
      <c r="N38" s="64">
        <f>'Calculations_Worst Case'!R47</f>
        <v>0</v>
      </c>
      <c r="O38" s="64">
        <f>'Calculations_Worst Case'!S47</f>
        <v>0</v>
      </c>
      <c r="P38" s="64">
        <f>'Calculations_Worst Case'!T47</f>
        <v>0</v>
      </c>
      <c r="Q38" s="64">
        <f>'Calculations_Worst Case'!U47</f>
        <v>0</v>
      </c>
      <c r="R38" s="64">
        <f>'Calculations_Worst Case'!V47</f>
        <v>0</v>
      </c>
      <c r="S38" s="64">
        <f>'Calculations_Worst Case'!W47</f>
        <v>0</v>
      </c>
      <c r="T38" s="64">
        <f>'Calculations_Worst Case'!X47</f>
        <v>0</v>
      </c>
      <c r="U38" s="64">
        <f>'Calculations_Worst Case'!Y47</f>
        <v>0</v>
      </c>
      <c r="V38" s="64">
        <f>'Calculations_Worst Case'!Z47</f>
        <v>0</v>
      </c>
      <c r="W38" s="64">
        <f>'Calculations_Worst Case'!AA47</f>
        <v>0</v>
      </c>
      <c r="X38" s="64">
        <f>'Calculations_Worst Case'!AB47</f>
        <v>0</v>
      </c>
    </row>
    <row r="39" spans="2:24" s="63" customFormat="1" ht="13">
      <c r="B39" s="62" t="str">
        <f>'Input Sheet Only'!B48</f>
        <v>Transfers</v>
      </c>
      <c r="E39" s="64">
        <f>'Calculations_Worst Case'!I48</f>
        <v>-8007963</v>
      </c>
      <c r="F39" s="64">
        <f>'Calculations_Worst Case'!J48</f>
        <v>45792037</v>
      </c>
      <c r="G39" s="64">
        <f>'Calculations_Worst Case'!K48</f>
        <v>0</v>
      </c>
      <c r="H39" s="64">
        <f>'Calculations_Worst Case'!L48</f>
        <v>0</v>
      </c>
      <c r="I39" s="64">
        <f>'Calculations_Worst Case'!M48</f>
        <v>0</v>
      </c>
      <c r="J39" s="64">
        <f>'Calculations_Worst Case'!N48</f>
        <v>0</v>
      </c>
      <c r="K39" s="64">
        <f>'Calculations_Worst Case'!O48</f>
        <v>0</v>
      </c>
      <c r="L39" s="64">
        <f>'Calculations_Worst Case'!P48</f>
        <v>0</v>
      </c>
      <c r="M39" s="64">
        <f>'Calculations_Worst Case'!Q48</f>
        <v>0</v>
      </c>
      <c r="N39" s="64">
        <f>'Calculations_Worst Case'!R48</f>
        <v>0</v>
      </c>
      <c r="O39" s="64">
        <f>'Calculations_Worst Case'!S48</f>
        <v>0</v>
      </c>
      <c r="P39" s="64">
        <f>'Calculations_Worst Case'!T48</f>
        <v>0</v>
      </c>
      <c r="Q39" s="64">
        <f>'Calculations_Worst Case'!U48</f>
        <v>0</v>
      </c>
      <c r="R39" s="64">
        <f>'Calculations_Worst Case'!V48</f>
        <v>0</v>
      </c>
      <c r="S39" s="64">
        <f>'Calculations_Worst Case'!W48</f>
        <v>0</v>
      </c>
      <c r="T39" s="64">
        <f>'Calculations_Worst Case'!X48</f>
        <v>0</v>
      </c>
      <c r="U39" s="64">
        <f>'Calculations_Worst Case'!Y48</f>
        <v>0</v>
      </c>
      <c r="V39" s="64">
        <f>'Calculations_Worst Case'!Z48</f>
        <v>0</v>
      </c>
      <c r="W39" s="64">
        <f>'Calculations_Worst Case'!AA48</f>
        <v>0</v>
      </c>
      <c r="X39" s="64">
        <f>'Calculations_Worst Case'!AB48</f>
        <v>0</v>
      </c>
    </row>
    <row r="40" spans="2:24" s="63" customFormat="1" ht="13">
      <c r="B40" s="62" t="str">
        <f>'Input Sheet Only'!B49</f>
        <v>Private Debt</v>
      </c>
      <c r="E40" s="64">
        <f>'Calculations_Worst Case'!I49</f>
        <v>0</v>
      </c>
      <c r="F40" s="64">
        <f>'Calculations_Worst Case'!J49</f>
        <v>0</v>
      </c>
      <c r="G40" s="64">
        <f>'Calculations_Worst Case'!K49</f>
        <v>0</v>
      </c>
      <c r="H40" s="64">
        <f>'Calculations_Worst Case'!L49</f>
        <v>0</v>
      </c>
      <c r="I40" s="64">
        <f>'Calculations_Worst Case'!M49</f>
        <v>0</v>
      </c>
      <c r="J40" s="64">
        <f>'Calculations_Worst Case'!N49</f>
        <v>0</v>
      </c>
      <c r="K40" s="64">
        <f>'Calculations_Worst Case'!O49</f>
        <v>0</v>
      </c>
      <c r="L40" s="64">
        <f>'Calculations_Worst Case'!P49</f>
        <v>0</v>
      </c>
      <c r="M40" s="64">
        <f>'Calculations_Worst Case'!Q49</f>
        <v>0</v>
      </c>
      <c r="N40" s="64">
        <f>'Calculations_Worst Case'!R49</f>
        <v>0</v>
      </c>
      <c r="O40" s="64">
        <f>'Calculations_Worst Case'!S49</f>
        <v>0</v>
      </c>
      <c r="P40" s="64">
        <f>'Calculations_Worst Case'!T49</f>
        <v>0</v>
      </c>
      <c r="Q40" s="64">
        <f>'Calculations_Worst Case'!U49</f>
        <v>0</v>
      </c>
      <c r="R40" s="64">
        <f>'Calculations_Worst Case'!V49</f>
        <v>0</v>
      </c>
      <c r="S40" s="64">
        <f>'Calculations_Worst Case'!W49</f>
        <v>0</v>
      </c>
      <c r="T40" s="64">
        <f>'Calculations_Worst Case'!X49</f>
        <v>0</v>
      </c>
      <c r="U40" s="64">
        <f>'Calculations_Worst Case'!Y49</f>
        <v>0</v>
      </c>
      <c r="V40" s="64">
        <f>'Calculations_Worst Case'!Z49</f>
        <v>0</v>
      </c>
      <c r="W40" s="64">
        <f>'Calculations_Worst Case'!AA49</f>
        <v>0</v>
      </c>
      <c r="X40" s="64">
        <f>'Calculations_Worst Case'!AB49</f>
        <v>0</v>
      </c>
    </row>
    <row r="41" spans="2:24" s="6" customFormat="1" ht="13">
      <c r="B41" s="57" t="s">
        <v>51</v>
      </c>
      <c r="C41" s="20">
        <f>SUM(E41:X41)</f>
        <v>1245792037</v>
      </c>
      <c r="E41" s="17">
        <f>SUM(E34:E40)</f>
        <v>45792037</v>
      </c>
      <c r="F41" s="17">
        <f t="shared" ref="F41:X41" si="4">SUM(F34:F40)</f>
        <v>250000000</v>
      </c>
      <c r="G41" s="17">
        <f t="shared" si="4"/>
        <v>358310253</v>
      </c>
      <c r="H41" s="17">
        <f t="shared" si="4"/>
        <v>331413092</v>
      </c>
      <c r="I41" s="17">
        <f t="shared" si="4"/>
        <v>260276655</v>
      </c>
      <c r="J41" s="17">
        <f t="shared" si="4"/>
        <v>0</v>
      </c>
      <c r="K41" s="17">
        <f t="shared" si="4"/>
        <v>0</v>
      </c>
      <c r="L41" s="17">
        <f t="shared" si="4"/>
        <v>0</v>
      </c>
      <c r="M41" s="17">
        <f t="shared" si="4"/>
        <v>0</v>
      </c>
      <c r="N41" s="17">
        <f t="shared" si="4"/>
        <v>0</v>
      </c>
      <c r="O41" s="17">
        <f t="shared" si="4"/>
        <v>0</v>
      </c>
      <c r="P41" s="17">
        <f t="shared" si="4"/>
        <v>0</v>
      </c>
      <c r="Q41" s="17">
        <f t="shared" si="4"/>
        <v>0</v>
      </c>
      <c r="R41" s="17">
        <f t="shared" si="4"/>
        <v>0</v>
      </c>
      <c r="S41" s="17">
        <f t="shared" si="4"/>
        <v>0</v>
      </c>
      <c r="T41" s="17">
        <f t="shared" si="4"/>
        <v>0</v>
      </c>
      <c r="U41" s="17">
        <f t="shared" si="4"/>
        <v>0</v>
      </c>
      <c r="V41" s="17">
        <f t="shared" si="4"/>
        <v>0</v>
      </c>
      <c r="W41" s="17">
        <f t="shared" si="4"/>
        <v>0</v>
      </c>
      <c r="X41" s="17">
        <f t="shared" si="4"/>
        <v>0</v>
      </c>
    </row>
    <row r="42" spans="2:24" s="6" customFormat="1" ht="13"/>
    <row r="43" spans="2:24" s="6" customFormat="1" ht="13">
      <c r="B43" s="6" t="s">
        <v>56</v>
      </c>
      <c r="C43" s="20">
        <f>SUM(E43:X43)</f>
        <v>654102290</v>
      </c>
      <c r="E43" s="17">
        <f>E41</f>
        <v>45792037</v>
      </c>
      <c r="F43" s="17">
        <f t="shared" ref="F43:G43" si="5">F41</f>
        <v>250000000</v>
      </c>
      <c r="G43" s="17">
        <f t="shared" si="5"/>
        <v>358310253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</row>
    <row r="44" spans="2:24" s="6" customFormat="1" ht="13"/>
    <row r="45" spans="2:24" s="6" customFormat="1" ht="13">
      <c r="B45" s="73" t="s">
        <v>54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pans="2:24" s="63" customFormat="1" ht="13">
      <c r="B46" s="62" t="str">
        <f>'Calculations_Worst Case'!B55</f>
        <v>Equitable Share</v>
      </c>
      <c r="E46" s="64">
        <f>'Calculations_Worst Case'!I55</f>
        <v>0</v>
      </c>
      <c r="F46" s="64">
        <f>'Calculations_Worst Case'!J55</f>
        <v>0</v>
      </c>
      <c r="G46" s="64">
        <f>'Calculations_Worst Case'!K55</f>
        <v>0</v>
      </c>
      <c r="H46" s="64">
        <f>'Calculations_Worst Case'!L55</f>
        <v>0</v>
      </c>
      <c r="I46" s="64">
        <f>'Calculations_Worst Case'!M55</f>
        <v>0</v>
      </c>
      <c r="J46" s="64">
        <f>'Calculations_Worst Case'!N55</f>
        <v>0</v>
      </c>
      <c r="K46" s="64">
        <f>'Calculations_Worst Case'!O55</f>
        <v>0</v>
      </c>
      <c r="L46" s="64">
        <f>'Calculations_Worst Case'!P55</f>
        <v>0</v>
      </c>
      <c r="M46" s="64">
        <f>'Calculations_Worst Case'!Q55</f>
        <v>0</v>
      </c>
      <c r="N46" s="64">
        <f>'Calculations_Worst Case'!R55</f>
        <v>0</v>
      </c>
      <c r="O46" s="64">
        <f>'Calculations_Worst Case'!S55</f>
        <v>0</v>
      </c>
      <c r="P46" s="64">
        <f>'Calculations_Worst Case'!T55</f>
        <v>0</v>
      </c>
      <c r="Q46" s="64">
        <f>'Calculations_Worst Case'!U55</f>
        <v>0</v>
      </c>
      <c r="R46" s="64">
        <f>'Calculations_Worst Case'!V55</f>
        <v>0</v>
      </c>
      <c r="S46" s="64">
        <f>'Calculations_Worst Case'!W55</f>
        <v>0</v>
      </c>
      <c r="T46" s="64">
        <f>'Calculations_Worst Case'!X55</f>
        <v>0</v>
      </c>
      <c r="U46" s="64">
        <f>'Calculations_Worst Case'!Y55</f>
        <v>0</v>
      </c>
      <c r="V46" s="64">
        <f>'Calculations_Worst Case'!Z55</f>
        <v>0</v>
      </c>
      <c r="W46" s="64">
        <f>'Calculations_Worst Case'!AA55</f>
        <v>0</v>
      </c>
      <c r="X46" s="64">
        <f>'Calculations_Worst Case'!AB55</f>
        <v>0</v>
      </c>
    </row>
    <row r="47" spans="2:24" s="63" customFormat="1" ht="13">
      <c r="B47" s="62" t="str">
        <f>'Calculations_Worst Case'!B56</f>
        <v>Opex Grant [Specify]</v>
      </c>
      <c r="E47" s="64">
        <f>'Calculations_Worst Case'!I56</f>
        <v>0</v>
      </c>
      <c r="F47" s="64">
        <f>'Calculations_Worst Case'!J56</f>
        <v>0</v>
      </c>
      <c r="G47" s="64">
        <f>'Calculations_Worst Case'!K56</f>
        <v>0</v>
      </c>
      <c r="H47" s="64">
        <f>'Calculations_Worst Case'!L56</f>
        <v>0</v>
      </c>
      <c r="I47" s="64">
        <f>'Calculations_Worst Case'!M56</f>
        <v>0</v>
      </c>
      <c r="J47" s="64">
        <f>'Calculations_Worst Case'!N56</f>
        <v>0</v>
      </c>
      <c r="K47" s="64">
        <f>'Calculations_Worst Case'!O56</f>
        <v>0</v>
      </c>
      <c r="L47" s="64">
        <f>'Calculations_Worst Case'!P56</f>
        <v>0</v>
      </c>
      <c r="M47" s="64">
        <f>'Calculations_Worst Case'!Q56</f>
        <v>0</v>
      </c>
      <c r="N47" s="64">
        <f>'Calculations_Worst Case'!R56</f>
        <v>0</v>
      </c>
      <c r="O47" s="64">
        <f>'Calculations_Worst Case'!S56</f>
        <v>0</v>
      </c>
      <c r="P47" s="64">
        <f>'Calculations_Worst Case'!T56</f>
        <v>0</v>
      </c>
      <c r="Q47" s="64">
        <f>'Calculations_Worst Case'!U56</f>
        <v>0</v>
      </c>
      <c r="R47" s="64">
        <f>'Calculations_Worst Case'!V56</f>
        <v>0</v>
      </c>
      <c r="S47" s="64">
        <f>'Calculations_Worst Case'!W56</f>
        <v>0</v>
      </c>
      <c r="T47" s="64">
        <f>'Calculations_Worst Case'!X56</f>
        <v>0</v>
      </c>
      <c r="U47" s="64">
        <f>'Calculations_Worst Case'!Y56</f>
        <v>0</v>
      </c>
      <c r="V47" s="64">
        <f>'Calculations_Worst Case'!Z56</f>
        <v>0</v>
      </c>
      <c r="W47" s="64">
        <f>'Calculations_Worst Case'!AA56</f>
        <v>0</v>
      </c>
      <c r="X47" s="64">
        <f>'Calculations_Worst Case'!AB56</f>
        <v>0</v>
      </c>
    </row>
    <row r="48" spans="2:24" s="63" customFormat="1" ht="13">
      <c r="B48" s="62" t="str">
        <f>'Calculations_Worst Case'!B57</f>
        <v>Other</v>
      </c>
      <c r="E48" s="64">
        <f>'Calculations_Worst Case'!I57</f>
        <v>0</v>
      </c>
      <c r="F48" s="64">
        <f>'Calculations_Worst Case'!J57</f>
        <v>0</v>
      </c>
      <c r="G48" s="64">
        <f>'Calculations_Worst Case'!K57</f>
        <v>0</v>
      </c>
      <c r="H48" s="64">
        <f>'Calculations_Worst Case'!L57</f>
        <v>0</v>
      </c>
      <c r="I48" s="64">
        <f>'Calculations_Worst Case'!M57</f>
        <v>0</v>
      </c>
      <c r="J48" s="64">
        <f>'Calculations_Worst Case'!N57</f>
        <v>0</v>
      </c>
      <c r="K48" s="64">
        <f>'Calculations_Worst Case'!O57</f>
        <v>0</v>
      </c>
      <c r="L48" s="64">
        <f>'Calculations_Worst Case'!P57</f>
        <v>0</v>
      </c>
      <c r="M48" s="64">
        <f>'Calculations_Worst Case'!Q57</f>
        <v>0</v>
      </c>
      <c r="N48" s="64">
        <f>'Calculations_Worst Case'!R57</f>
        <v>0</v>
      </c>
      <c r="O48" s="64">
        <f>'Calculations_Worst Case'!S57</f>
        <v>0</v>
      </c>
      <c r="P48" s="64">
        <f>'Calculations_Worst Case'!T57</f>
        <v>0</v>
      </c>
      <c r="Q48" s="64">
        <f>'Calculations_Worst Case'!U57</f>
        <v>0</v>
      </c>
      <c r="R48" s="64">
        <f>'Calculations_Worst Case'!V57</f>
        <v>0</v>
      </c>
      <c r="S48" s="64">
        <f>'Calculations_Worst Case'!W57</f>
        <v>0</v>
      </c>
      <c r="T48" s="64">
        <f>'Calculations_Worst Case'!X57</f>
        <v>0</v>
      </c>
      <c r="U48" s="64">
        <f>'Calculations_Worst Case'!Y57</f>
        <v>0</v>
      </c>
      <c r="V48" s="64">
        <f>'Calculations_Worst Case'!Z57</f>
        <v>0</v>
      </c>
      <c r="W48" s="64">
        <f>'Calculations_Worst Case'!AA57</f>
        <v>0</v>
      </c>
      <c r="X48" s="64">
        <f>'Calculations_Worst Case'!AB57</f>
        <v>0</v>
      </c>
    </row>
    <row r="49" spans="2:24" s="6" customFormat="1" ht="13">
      <c r="B49" s="57" t="s">
        <v>55</v>
      </c>
      <c r="C49" s="20">
        <f>SUM(E49:X49)</f>
        <v>0</v>
      </c>
      <c r="E49" s="17">
        <f t="shared" ref="E49:X49" si="6">SUM(E46:E48)</f>
        <v>0</v>
      </c>
      <c r="F49" s="17">
        <f t="shared" si="6"/>
        <v>0</v>
      </c>
      <c r="G49" s="17">
        <f t="shared" si="6"/>
        <v>0</v>
      </c>
      <c r="H49" s="17">
        <f t="shared" si="6"/>
        <v>0</v>
      </c>
      <c r="I49" s="17">
        <f t="shared" si="6"/>
        <v>0</v>
      </c>
      <c r="J49" s="17">
        <f t="shared" si="6"/>
        <v>0</v>
      </c>
      <c r="K49" s="17">
        <f t="shared" si="6"/>
        <v>0</v>
      </c>
      <c r="L49" s="17">
        <f t="shared" si="6"/>
        <v>0</v>
      </c>
      <c r="M49" s="17">
        <f t="shared" si="6"/>
        <v>0</v>
      </c>
      <c r="N49" s="17">
        <f t="shared" si="6"/>
        <v>0</v>
      </c>
      <c r="O49" s="17">
        <f t="shared" si="6"/>
        <v>0</v>
      </c>
      <c r="P49" s="17">
        <f t="shared" si="6"/>
        <v>0</v>
      </c>
      <c r="Q49" s="17">
        <f t="shared" si="6"/>
        <v>0</v>
      </c>
      <c r="R49" s="17">
        <f t="shared" si="6"/>
        <v>0</v>
      </c>
      <c r="S49" s="17">
        <f t="shared" si="6"/>
        <v>0</v>
      </c>
      <c r="T49" s="17">
        <f t="shared" si="6"/>
        <v>0</v>
      </c>
      <c r="U49" s="17">
        <f t="shared" si="6"/>
        <v>0</v>
      </c>
      <c r="V49" s="17">
        <f t="shared" si="6"/>
        <v>0</v>
      </c>
      <c r="W49" s="17">
        <f t="shared" si="6"/>
        <v>0</v>
      </c>
      <c r="X49" s="17">
        <f t="shared" si="6"/>
        <v>0</v>
      </c>
    </row>
    <row r="50" spans="2:24" s="6" customFormat="1" ht="13"/>
    <row r="51" spans="2:24" s="6" customFormat="1" ht="13">
      <c r="B51" s="6" t="s">
        <v>70</v>
      </c>
      <c r="C51" s="20">
        <f>SUM(E51:X51)</f>
        <v>0</v>
      </c>
      <c r="E51" s="17">
        <f>E49</f>
        <v>0</v>
      </c>
      <c r="F51" s="17">
        <f t="shared" ref="F51:G51" si="7">F49</f>
        <v>0</v>
      </c>
      <c r="G51" s="17">
        <f t="shared" si="7"/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</row>
    <row r="52" spans="2:24" s="6" customFormat="1" ht="13"/>
    <row r="53" spans="2:24" s="6" customFormat="1" ht="13">
      <c r="B53" s="73" t="s">
        <v>19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2:24" s="6" customFormat="1" ht="13">
      <c r="B54" s="60"/>
    </row>
    <row r="55" spans="2:24" s="6" customFormat="1" ht="13">
      <c r="B55" s="60" t="s">
        <v>83</v>
      </c>
      <c r="E55" s="18">
        <f>'Calculations_Worst Case'!I65</f>
        <v>0</v>
      </c>
      <c r="F55" s="18">
        <f>'Calculations_Worst Case'!J65</f>
        <v>0</v>
      </c>
      <c r="G55" s="18">
        <f>'Calculations_Worst Case'!K65</f>
        <v>0</v>
      </c>
      <c r="H55" s="18">
        <f>'Calculations_Worst Case'!L65</f>
        <v>0</v>
      </c>
      <c r="I55" s="18">
        <f>'Calculations_Worst Case'!M65</f>
        <v>0</v>
      </c>
      <c r="J55" s="18">
        <f>'Calculations_Worst Case'!N65</f>
        <v>0</v>
      </c>
      <c r="K55" s="18">
        <f>'Calculations_Worst Case'!O65</f>
        <v>0</v>
      </c>
      <c r="L55" s="18">
        <f>'Calculations_Worst Case'!P65</f>
        <v>0</v>
      </c>
      <c r="M55" s="18">
        <f>'Calculations_Worst Case'!Q65</f>
        <v>0</v>
      </c>
      <c r="N55" s="18">
        <f>'Calculations_Worst Case'!R65</f>
        <v>0</v>
      </c>
      <c r="O55" s="18">
        <f>'Calculations_Worst Case'!S65</f>
        <v>0</v>
      </c>
      <c r="P55" s="18">
        <f>'Calculations_Worst Case'!T65</f>
        <v>0</v>
      </c>
      <c r="Q55" s="18">
        <f>'Calculations_Worst Case'!U65</f>
        <v>0</v>
      </c>
      <c r="R55" s="18">
        <f>'Calculations_Worst Case'!V65</f>
        <v>0</v>
      </c>
      <c r="S55" s="18">
        <f>'Calculations_Worst Case'!W65</f>
        <v>0</v>
      </c>
      <c r="T55" s="18">
        <f>'Calculations_Worst Case'!X65</f>
        <v>0</v>
      </c>
      <c r="U55" s="18">
        <f>'Calculations_Worst Case'!Y65</f>
        <v>0</v>
      </c>
      <c r="V55" s="18">
        <f>'Calculations_Worst Case'!Z65</f>
        <v>0</v>
      </c>
      <c r="W55" s="18">
        <f>'Calculations_Worst Case'!AA65</f>
        <v>0</v>
      </c>
      <c r="X55" s="18">
        <f>'Calculations_Worst Case'!AB65</f>
        <v>0</v>
      </c>
    </row>
    <row r="56" spans="2:24" s="6" customFormat="1" ht="13">
      <c r="B56" s="60" t="s">
        <v>84</v>
      </c>
      <c r="E56" s="18">
        <f>'Calculations_Worst Case'!I66</f>
        <v>0</v>
      </c>
      <c r="F56" s="18">
        <f>'Calculations_Worst Case'!J66</f>
        <v>0</v>
      </c>
      <c r="G56" s="18">
        <f>'Calculations_Worst Case'!K66</f>
        <v>0</v>
      </c>
      <c r="H56" s="18">
        <f>'Calculations_Worst Case'!L66</f>
        <v>0</v>
      </c>
      <c r="I56" s="18">
        <f>'Calculations_Worst Case'!M66</f>
        <v>0</v>
      </c>
      <c r="J56" s="18">
        <f>'Calculations_Worst Case'!N66</f>
        <v>0</v>
      </c>
      <c r="K56" s="18">
        <f>'Calculations_Worst Case'!O66</f>
        <v>0</v>
      </c>
      <c r="L56" s="18">
        <f>'Calculations_Worst Case'!P66</f>
        <v>0</v>
      </c>
      <c r="M56" s="18">
        <f>'Calculations_Worst Case'!Q66</f>
        <v>0</v>
      </c>
      <c r="N56" s="18">
        <f>'Calculations_Worst Case'!R66</f>
        <v>0</v>
      </c>
      <c r="O56" s="18">
        <f>'Calculations_Worst Case'!S66</f>
        <v>0</v>
      </c>
      <c r="P56" s="18">
        <f>'Calculations_Worst Case'!T66</f>
        <v>0</v>
      </c>
      <c r="Q56" s="18">
        <f>'Calculations_Worst Case'!U66</f>
        <v>0</v>
      </c>
      <c r="R56" s="18">
        <f>'Calculations_Worst Case'!V66</f>
        <v>0</v>
      </c>
      <c r="S56" s="18">
        <f>'Calculations_Worst Case'!W66</f>
        <v>0</v>
      </c>
      <c r="T56" s="18">
        <f>'Calculations_Worst Case'!X66</f>
        <v>0</v>
      </c>
      <c r="U56" s="18">
        <f>'Calculations_Worst Case'!Y66</f>
        <v>0</v>
      </c>
      <c r="V56" s="18">
        <f>'Calculations_Worst Case'!Z66</f>
        <v>0</v>
      </c>
      <c r="W56" s="18">
        <f>'Calculations_Worst Case'!AA66</f>
        <v>0</v>
      </c>
      <c r="X56" s="18">
        <f>'Calculations_Worst Case'!AB66</f>
        <v>0</v>
      </c>
    </row>
    <row r="57" spans="2:24" s="6" customFormat="1" ht="13">
      <c r="B57" s="60" t="s">
        <v>24</v>
      </c>
      <c r="E57" s="18">
        <f>'Calculations_Worst Case'!I67</f>
        <v>0</v>
      </c>
      <c r="F57" s="18">
        <f>'Calculations_Worst Case'!J67</f>
        <v>0</v>
      </c>
      <c r="G57" s="18">
        <f>'Calculations_Worst Case'!K67</f>
        <v>0</v>
      </c>
      <c r="H57" s="18">
        <f>'Calculations_Worst Case'!L67</f>
        <v>0</v>
      </c>
      <c r="I57" s="18">
        <f>'Calculations_Worst Case'!M67</f>
        <v>0</v>
      </c>
      <c r="J57" s="18">
        <f>'Calculations_Worst Case'!N67</f>
        <v>0</v>
      </c>
      <c r="K57" s="18">
        <f>'Calculations_Worst Case'!O67</f>
        <v>0</v>
      </c>
      <c r="L57" s="18">
        <f>'Calculations_Worst Case'!P67</f>
        <v>0</v>
      </c>
      <c r="M57" s="18">
        <f>'Calculations_Worst Case'!Q67</f>
        <v>0</v>
      </c>
      <c r="N57" s="18">
        <f>'Calculations_Worst Case'!R67</f>
        <v>0</v>
      </c>
      <c r="O57" s="18">
        <f>'Calculations_Worst Case'!S67</f>
        <v>0</v>
      </c>
      <c r="P57" s="18">
        <f>'Calculations_Worst Case'!T67</f>
        <v>0</v>
      </c>
      <c r="Q57" s="18">
        <f>'Calculations_Worst Case'!U67</f>
        <v>0</v>
      </c>
      <c r="R57" s="18">
        <f>'Calculations_Worst Case'!V67</f>
        <v>0</v>
      </c>
      <c r="S57" s="18">
        <f>'Calculations_Worst Case'!W67</f>
        <v>0</v>
      </c>
      <c r="T57" s="18">
        <f>'Calculations_Worst Case'!X67</f>
        <v>0</v>
      </c>
      <c r="U57" s="18">
        <f>'Calculations_Worst Case'!Y67</f>
        <v>0</v>
      </c>
      <c r="V57" s="18">
        <f>'Calculations_Worst Case'!Z67</f>
        <v>0</v>
      </c>
      <c r="W57" s="18">
        <f>'Calculations_Worst Case'!AA67</f>
        <v>0</v>
      </c>
      <c r="X57" s="18">
        <f>'Calculations_Worst Case'!AB67</f>
        <v>0</v>
      </c>
    </row>
    <row r="58" spans="2:24" s="6" customFormat="1" ht="13">
      <c r="B58" s="60" t="s">
        <v>25</v>
      </c>
      <c r="E58" s="19">
        <f>SUM(E55:E57)</f>
        <v>0</v>
      </c>
      <c r="F58" s="19">
        <f t="shared" ref="F58:X58" si="8">SUM(F55:F57)</f>
        <v>0</v>
      </c>
      <c r="G58" s="19">
        <f t="shared" si="8"/>
        <v>0</v>
      </c>
      <c r="H58" s="19">
        <f t="shared" si="8"/>
        <v>0</v>
      </c>
      <c r="I58" s="19">
        <f t="shared" si="8"/>
        <v>0</v>
      </c>
      <c r="J58" s="19">
        <f t="shared" si="8"/>
        <v>0</v>
      </c>
      <c r="K58" s="19">
        <f t="shared" si="8"/>
        <v>0</v>
      </c>
      <c r="L58" s="19">
        <f t="shared" si="8"/>
        <v>0</v>
      </c>
      <c r="M58" s="19">
        <f t="shared" si="8"/>
        <v>0</v>
      </c>
      <c r="N58" s="19">
        <f t="shared" si="8"/>
        <v>0</v>
      </c>
      <c r="O58" s="19">
        <f t="shared" si="8"/>
        <v>0</v>
      </c>
      <c r="P58" s="19">
        <f t="shared" si="8"/>
        <v>0</v>
      </c>
      <c r="Q58" s="19">
        <f t="shared" si="8"/>
        <v>0</v>
      </c>
      <c r="R58" s="19">
        <f t="shared" si="8"/>
        <v>0</v>
      </c>
      <c r="S58" s="19">
        <f t="shared" si="8"/>
        <v>0</v>
      </c>
      <c r="T58" s="19">
        <f t="shared" si="8"/>
        <v>0</v>
      </c>
      <c r="U58" s="19">
        <f t="shared" si="8"/>
        <v>0</v>
      </c>
      <c r="V58" s="19">
        <f t="shared" si="8"/>
        <v>0</v>
      </c>
      <c r="W58" s="19">
        <f t="shared" si="8"/>
        <v>0</v>
      </c>
      <c r="X58" s="19">
        <f t="shared" si="8"/>
        <v>0</v>
      </c>
    </row>
    <row r="59" spans="2:24" s="6" customFormat="1" ht="13">
      <c r="B59" s="60"/>
    </row>
    <row r="60" spans="2:24" s="6" customFormat="1" ht="13">
      <c r="B60" s="60" t="s">
        <v>18</v>
      </c>
      <c r="E60" s="18">
        <f>'Calculations_Worst Case'!I70</f>
        <v>0</v>
      </c>
      <c r="F60" s="18">
        <f>'Calculations_Worst Case'!J70</f>
        <v>0</v>
      </c>
      <c r="G60" s="18">
        <f>'Calculations_Worst Case'!K70</f>
        <v>0</v>
      </c>
      <c r="H60" s="18">
        <f>'Calculations_Worst Case'!L70</f>
        <v>0</v>
      </c>
      <c r="I60" s="18">
        <f>'Calculations_Worst Case'!M70</f>
        <v>0</v>
      </c>
      <c r="J60" s="18">
        <f>'Calculations_Worst Case'!N70</f>
        <v>0</v>
      </c>
      <c r="K60" s="18">
        <f>'Calculations_Worst Case'!O70</f>
        <v>0</v>
      </c>
      <c r="L60" s="18">
        <f>'Calculations_Worst Case'!P70</f>
        <v>0</v>
      </c>
      <c r="M60" s="18">
        <f>'Calculations_Worst Case'!Q70</f>
        <v>0</v>
      </c>
      <c r="N60" s="18">
        <f>'Calculations_Worst Case'!R70</f>
        <v>0</v>
      </c>
      <c r="O60" s="18">
        <f>'Calculations_Worst Case'!S70</f>
        <v>0</v>
      </c>
      <c r="P60" s="18">
        <f>'Calculations_Worst Case'!T70</f>
        <v>0</v>
      </c>
      <c r="Q60" s="18">
        <f>'Calculations_Worst Case'!U70</f>
        <v>0</v>
      </c>
      <c r="R60" s="18">
        <f>'Calculations_Worst Case'!V70</f>
        <v>0</v>
      </c>
      <c r="S60" s="18">
        <f>'Calculations_Worst Case'!W70</f>
        <v>0</v>
      </c>
      <c r="T60" s="18">
        <f>'Calculations_Worst Case'!X70</f>
        <v>0</v>
      </c>
      <c r="U60" s="18">
        <f>'Calculations_Worst Case'!Y70</f>
        <v>0</v>
      </c>
      <c r="V60" s="18">
        <f>'Calculations_Worst Case'!Z70</f>
        <v>0</v>
      </c>
      <c r="W60" s="18">
        <f>'Calculations_Worst Case'!AA70</f>
        <v>0</v>
      </c>
      <c r="X60" s="18">
        <f>'Calculations_Worst Case'!AB70</f>
        <v>0</v>
      </c>
    </row>
    <row r="61" spans="2:24" s="6" customFormat="1" ht="13">
      <c r="B61" s="60" t="s">
        <v>20</v>
      </c>
      <c r="E61" s="19">
        <f t="shared" ref="E61:X61" si="9">E60+E57</f>
        <v>0</v>
      </c>
      <c r="F61" s="19">
        <f t="shared" si="9"/>
        <v>0</v>
      </c>
      <c r="G61" s="19">
        <f t="shared" si="9"/>
        <v>0</v>
      </c>
      <c r="H61" s="19">
        <f t="shared" si="9"/>
        <v>0</v>
      </c>
      <c r="I61" s="19">
        <f t="shared" si="9"/>
        <v>0</v>
      </c>
      <c r="J61" s="19">
        <f t="shared" si="9"/>
        <v>0</v>
      </c>
      <c r="K61" s="19">
        <f t="shared" si="9"/>
        <v>0</v>
      </c>
      <c r="L61" s="19">
        <f t="shared" si="9"/>
        <v>0</v>
      </c>
      <c r="M61" s="19">
        <f t="shared" si="9"/>
        <v>0</v>
      </c>
      <c r="N61" s="19">
        <f t="shared" si="9"/>
        <v>0</v>
      </c>
      <c r="O61" s="19">
        <f t="shared" si="9"/>
        <v>0</v>
      </c>
      <c r="P61" s="19">
        <f t="shared" si="9"/>
        <v>0</v>
      </c>
      <c r="Q61" s="19">
        <f t="shared" si="9"/>
        <v>0</v>
      </c>
      <c r="R61" s="19">
        <f t="shared" si="9"/>
        <v>0</v>
      </c>
      <c r="S61" s="19">
        <f t="shared" si="9"/>
        <v>0</v>
      </c>
      <c r="T61" s="19">
        <f t="shared" si="9"/>
        <v>0</v>
      </c>
      <c r="U61" s="19">
        <f t="shared" si="9"/>
        <v>0</v>
      </c>
      <c r="V61" s="19">
        <f t="shared" si="9"/>
        <v>0</v>
      </c>
      <c r="W61" s="19">
        <f t="shared" si="9"/>
        <v>0</v>
      </c>
      <c r="X61" s="19">
        <f t="shared" si="9"/>
        <v>0</v>
      </c>
    </row>
    <row r="62" spans="2:24" s="6" customFormat="1" ht="13">
      <c r="B62" s="60"/>
    </row>
    <row r="63" spans="2:24" s="6" customFormat="1" ht="14.5">
      <c r="B63" s="21" t="s">
        <v>57</v>
      </c>
      <c r="C63" s="59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2:24" s="6" customFormat="1" ht="13"/>
    <row r="65" spans="2:25" s="6" customFormat="1" ht="13">
      <c r="B65" s="6" t="s">
        <v>74</v>
      </c>
      <c r="C65" s="20">
        <f>SUM(E65:X65)</f>
        <v>4557461047.9269714</v>
      </c>
      <c r="E65" s="76">
        <f>'Calculations_Worst Case'!I95</f>
        <v>0</v>
      </c>
      <c r="F65" s="76">
        <f>'Calculations_Worst Case'!J95</f>
        <v>0</v>
      </c>
      <c r="G65" s="76">
        <f>'Calculations_Worst Case'!K95</f>
        <v>0</v>
      </c>
      <c r="H65" s="76">
        <f>'Calculations_Worst Case'!L95</f>
        <v>0</v>
      </c>
      <c r="I65" s="76">
        <f>'Calculations_Worst Case'!M95</f>
        <v>0</v>
      </c>
      <c r="J65" s="76">
        <f>'Calculations_Worst Case'!N95</f>
        <v>200728700.68554559</v>
      </c>
      <c r="K65" s="76">
        <f>'Calculations_Worst Case'!O95</f>
        <v>211590536.52455437</v>
      </c>
      <c r="L65" s="76">
        <f>'Calculations_Worst Case'!P95</f>
        <v>223651197.10645393</v>
      </c>
      <c r="M65" s="76">
        <f>'Calculations_Worst Case'!Q95</f>
        <v>236399315.34152177</v>
      </c>
      <c r="N65" s="76">
        <f>'Calculations_Worst Case'!R95</f>
        <v>250558662.82644334</v>
      </c>
      <c r="O65" s="76">
        <f>'Calculations_Worst Case'!S95</f>
        <v>264116898.66599983</v>
      </c>
      <c r="P65" s="76">
        <f>'Calculations_Worst Case'!T95</f>
        <v>279171561.88996178</v>
      </c>
      <c r="Q65" s="76">
        <f>'Calculations_Worst Case'!U95</f>
        <v>295084340.91768962</v>
      </c>
      <c r="R65" s="76">
        <f>'Calculations_Worst Case'!V95</f>
        <v>312758680.26328564</v>
      </c>
      <c r="S65" s="76">
        <f>'Calculations_Worst Case'!W95</f>
        <v>329682684.80594778</v>
      </c>
      <c r="T65" s="76">
        <f>'Calculations_Worst Case'!X95</f>
        <v>348474597.83988678</v>
      </c>
      <c r="U65" s="76">
        <f>'Calculations_Worst Case'!Y95</f>
        <v>368337649.91676027</v>
      </c>
      <c r="V65" s="76">
        <f>'Calculations_Worst Case'!Z95</f>
        <v>390399561.43040478</v>
      </c>
      <c r="W65" s="76">
        <f>'Calculations_Worst Case'!AA95</f>
        <v>411524871.03185052</v>
      </c>
      <c r="X65" s="76">
        <f>'Calculations_Worst Case'!AB95</f>
        <v>434981788.68066597</v>
      </c>
    </row>
    <row r="66" spans="2:25" s="6" customFormat="1" ht="13">
      <c r="B66" s="6" t="s">
        <v>13</v>
      </c>
      <c r="C66" s="20">
        <f>SUM(E66:X66)</f>
        <v>-3874242000</v>
      </c>
      <c r="E66" s="18">
        <f>'Calculations_Worst Case'!I96</f>
        <v>-161400000</v>
      </c>
      <c r="F66" s="18">
        <f>'Calculations_Worst Case'!J96</f>
        <v>-750000000</v>
      </c>
      <c r="G66" s="18">
        <f>'Calculations_Worst Case'!K96</f>
        <v>-1074930759</v>
      </c>
      <c r="H66" s="18">
        <f>'Calculations_Worst Case'!L96</f>
        <v>-994239276</v>
      </c>
      <c r="I66" s="18">
        <f>'Calculations_Worst Case'!M96</f>
        <v>-780829965</v>
      </c>
      <c r="J66" s="18">
        <f>'Calculations_Worst Case'!N96</f>
        <v>0</v>
      </c>
      <c r="K66" s="18">
        <f>'Calculations_Worst Case'!O96</f>
        <v>0</v>
      </c>
      <c r="L66" s="18">
        <f>'Calculations_Worst Case'!P96</f>
        <v>0</v>
      </c>
      <c r="M66" s="18">
        <f>'Calculations_Worst Case'!Q96</f>
        <v>0</v>
      </c>
      <c r="N66" s="18">
        <f>'Calculations_Worst Case'!R96</f>
        <v>0</v>
      </c>
      <c r="O66" s="18">
        <f>'Calculations_Worst Case'!S96</f>
        <v>0</v>
      </c>
      <c r="P66" s="18">
        <f>'Calculations_Worst Case'!T96</f>
        <v>0</v>
      </c>
      <c r="Q66" s="18">
        <f>'Calculations_Worst Case'!U96</f>
        <v>0</v>
      </c>
      <c r="R66" s="18">
        <f>'Calculations_Worst Case'!V96</f>
        <v>0</v>
      </c>
      <c r="S66" s="18">
        <f>'Calculations_Worst Case'!W96</f>
        <v>-112842000</v>
      </c>
      <c r="T66" s="18">
        <f>'Calculations_Worst Case'!X96</f>
        <v>0</v>
      </c>
      <c r="U66" s="18">
        <f>'Calculations_Worst Case'!Y96</f>
        <v>0</v>
      </c>
      <c r="V66" s="18">
        <f>'Calculations_Worst Case'!Z96</f>
        <v>0</v>
      </c>
      <c r="W66" s="18">
        <f>'Calculations_Worst Case'!AA96</f>
        <v>0</v>
      </c>
      <c r="X66" s="18">
        <f>'Calculations_Worst Case'!AB96</f>
        <v>0</v>
      </c>
    </row>
    <row r="67" spans="2:25" s="6" customFormat="1" ht="13">
      <c r="B67" s="6" t="s">
        <v>12</v>
      </c>
      <c r="C67" s="20">
        <f>SUM(E67:X67)</f>
        <v>-4589802471.5671368</v>
      </c>
      <c r="E67" s="18">
        <f>'Calculations_Worst Case'!I97</f>
        <v>0</v>
      </c>
      <c r="F67" s="18">
        <f>'Calculations_Worst Case'!J97</f>
        <v>0</v>
      </c>
      <c r="G67" s="18">
        <f>'Calculations_Worst Case'!K97</f>
        <v>0</v>
      </c>
      <c r="H67" s="18">
        <f>'Calculations_Worst Case'!L97</f>
        <v>0</v>
      </c>
      <c r="I67" s="18">
        <f>'Calculations_Worst Case'!M97</f>
        <v>0</v>
      </c>
      <c r="J67" s="18">
        <f>'Calculations_Worst Case'!N97</f>
        <v>-259590915.30849552</v>
      </c>
      <c r="K67" s="18">
        <f>'Calculations_Worst Case'!O97</f>
        <v>-264478741.43604946</v>
      </c>
      <c r="L67" s="18">
        <f>'Calculations_Worst Case'!P97</f>
        <v>-269906038.69790423</v>
      </c>
      <c r="M67" s="18">
        <f>'Calculations_Worst Case'!Q97</f>
        <v>-275642691.90368479</v>
      </c>
      <c r="N67" s="18">
        <f>'Calculations_Worst Case'!R97</f>
        <v>-282014398.27189946</v>
      </c>
      <c r="O67" s="18">
        <f>'Calculations_Worst Case'!S97</f>
        <v>-288115604.39969993</v>
      </c>
      <c r="P67" s="18">
        <f>'Calculations_Worst Case'!T97</f>
        <v>-294890202.85048282</v>
      </c>
      <c r="Q67" s="18">
        <f>'Calculations_Worst Case'!U97</f>
        <v>-302050953.41296029</v>
      </c>
      <c r="R67" s="18">
        <f>'Calculations_Worst Case'!V97</f>
        <v>-310004406.11847854</v>
      </c>
      <c r="S67" s="18">
        <f>'Calculations_Worst Case'!W97</f>
        <v>-317620208.16267645</v>
      </c>
      <c r="T67" s="18">
        <f>'Calculations_Worst Case'!X97</f>
        <v>-326076569.02794904</v>
      </c>
      <c r="U67" s="18">
        <f>'Calculations_Worst Case'!Y97</f>
        <v>-335014942.46254212</v>
      </c>
      <c r="V67" s="18">
        <f>'Calculations_Worst Case'!Z97</f>
        <v>-344942802.64368212</v>
      </c>
      <c r="W67" s="18">
        <f>'Calculations_Worst Case'!AA97</f>
        <v>-354449191.9643327</v>
      </c>
      <c r="X67" s="18">
        <f>'Calculations_Worst Case'!AB97</f>
        <v>-365004804.90629971</v>
      </c>
      <c r="Y67" s="18"/>
    </row>
    <row r="68" spans="2:25" s="6" customFormat="1" ht="13">
      <c r="B68" s="6" t="s">
        <v>26</v>
      </c>
      <c r="C68" s="20">
        <f>SUM(E68:X68)</f>
        <v>0</v>
      </c>
      <c r="E68" s="18">
        <f>'Calculations_Worst Case'!I98</f>
        <v>0</v>
      </c>
      <c r="F68" s="18">
        <f>'Calculations_Worst Case'!J98</f>
        <v>0</v>
      </c>
      <c r="G68" s="18">
        <f>'Calculations_Worst Case'!K98</f>
        <v>0</v>
      </c>
      <c r="H68" s="18">
        <f>'Calculations_Worst Case'!L98</f>
        <v>0</v>
      </c>
      <c r="I68" s="18">
        <f>'Calculations_Worst Case'!M98</f>
        <v>0</v>
      </c>
      <c r="J68" s="18">
        <f>'Calculations_Worst Case'!N98</f>
        <v>0</v>
      </c>
      <c r="K68" s="18">
        <f>'Calculations_Worst Case'!O98</f>
        <v>0</v>
      </c>
      <c r="L68" s="18">
        <f>'Calculations_Worst Case'!P98</f>
        <v>0</v>
      </c>
      <c r="M68" s="18">
        <f>'Calculations_Worst Case'!Q98</f>
        <v>0</v>
      </c>
      <c r="N68" s="18">
        <f>'Calculations_Worst Case'!R98</f>
        <v>0</v>
      </c>
      <c r="O68" s="18">
        <f>'Calculations_Worst Case'!S98</f>
        <v>0</v>
      </c>
      <c r="P68" s="18">
        <f>'Calculations_Worst Case'!T98</f>
        <v>0</v>
      </c>
      <c r="Q68" s="18">
        <f>'Calculations_Worst Case'!U98</f>
        <v>0</v>
      </c>
      <c r="R68" s="18">
        <f>'Calculations_Worst Case'!V98</f>
        <v>0</v>
      </c>
      <c r="S68" s="18">
        <f>'Calculations_Worst Case'!W98</f>
        <v>0</v>
      </c>
      <c r="T68" s="18">
        <f>'Calculations_Worst Case'!X98</f>
        <v>0</v>
      </c>
      <c r="U68" s="18">
        <f>'Calculations_Worst Case'!Y98</f>
        <v>0</v>
      </c>
      <c r="V68" s="18">
        <f>'Calculations_Worst Case'!Z98</f>
        <v>0</v>
      </c>
      <c r="W68" s="18">
        <f>'Calculations_Worst Case'!AA98</f>
        <v>0</v>
      </c>
      <c r="X68" s="18">
        <f>'Calculations_Worst Case'!AB98</f>
        <v>0</v>
      </c>
    </row>
    <row r="69" spans="2:25" s="6" customFormat="1" ht="13">
      <c r="B69" s="6" t="s">
        <v>75</v>
      </c>
      <c r="C69" s="20">
        <f>SUM(E69:X69)</f>
        <v>-3906583423.6401653</v>
      </c>
      <c r="E69" s="19">
        <f>SUM(E65:E68)</f>
        <v>-161400000</v>
      </c>
      <c r="F69" s="19">
        <f t="shared" ref="F69:X69" si="10">SUM(F65:F68)</f>
        <v>-750000000</v>
      </c>
      <c r="G69" s="19">
        <f t="shared" si="10"/>
        <v>-1074930759</v>
      </c>
      <c r="H69" s="19">
        <f t="shared" si="10"/>
        <v>-994239276</v>
      </c>
      <c r="I69" s="19">
        <f t="shared" si="10"/>
        <v>-780829965</v>
      </c>
      <c r="J69" s="19">
        <f t="shared" si="10"/>
        <v>-58862214.622949928</v>
      </c>
      <c r="K69" s="19">
        <f t="shared" si="10"/>
        <v>-52888204.91149509</v>
      </c>
      <c r="L69" s="19">
        <f t="shared" si="10"/>
        <v>-46254841.591450304</v>
      </c>
      <c r="M69" s="19">
        <f t="shared" si="10"/>
        <v>-39243376.562163025</v>
      </c>
      <c r="N69" s="19">
        <f t="shared" si="10"/>
        <v>-31455735.445456117</v>
      </c>
      <c r="O69" s="19">
        <f t="shared" si="10"/>
        <v>-23998705.733700097</v>
      </c>
      <c r="P69" s="19">
        <f t="shared" si="10"/>
        <v>-15718640.960521042</v>
      </c>
      <c r="Q69" s="19">
        <f t="shared" si="10"/>
        <v>-6966612.4952706695</v>
      </c>
      <c r="R69" s="19">
        <f t="shared" si="10"/>
        <v>2754274.1448071003</v>
      </c>
      <c r="S69" s="19">
        <f t="shared" si="10"/>
        <v>-100779523.35672867</v>
      </c>
      <c r="T69" s="19">
        <f t="shared" si="10"/>
        <v>22398028.811937749</v>
      </c>
      <c r="U69" s="19">
        <f t="shared" si="10"/>
        <v>33322707.454218149</v>
      </c>
      <c r="V69" s="19">
        <f t="shared" si="10"/>
        <v>45456758.78672266</v>
      </c>
      <c r="W69" s="19">
        <f t="shared" si="10"/>
        <v>57075679.067517817</v>
      </c>
      <c r="X69" s="19">
        <f t="shared" si="10"/>
        <v>69976983.77436626</v>
      </c>
    </row>
    <row r="70" spans="2:25" s="27" customFormat="1" ht="13">
      <c r="C70" s="2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6"/>
    </row>
    <row r="71" spans="2:25" s="6" customFormat="1" ht="13">
      <c r="B71" s="6" t="s">
        <v>71</v>
      </c>
      <c r="C71" s="20">
        <f>SUM(E71:X71)</f>
        <v>0</v>
      </c>
      <c r="E71" s="18">
        <f>'Calculations_Worst Case'!I101</f>
        <v>0</v>
      </c>
      <c r="F71" s="18">
        <f>'Calculations_Worst Case'!J101</f>
        <v>0</v>
      </c>
      <c r="G71" s="18">
        <f>'Calculations_Worst Case'!K101</f>
        <v>0</v>
      </c>
      <c r="H71" s="18">
        <f>'Calculations_Worst Case'!L101</f>
        <v>0</v>
      </c>
      <c r="I71" s="18">
        <f>'Calculations_Worst Case'!M101</f>
        <v>0</v>
      </c>
      <c r="J71" s="18">
        <f>'Calculations_Worst Case'!N101</f>
        <v>0</v>
      </c>
      <c r="K71" s="18">
        <f>'Calculations_Worst Case'!O101</f>
        <v>0</v>
      </c>
      <c r="L71" s="18">
        <f>'Calculations_Worst Case'!P101</f>
        <v>0</v>
      </c>
      <c r="M71" s="18">
        <f>'Calculations_Worst Case'!Q101</f>
        <v>0</v>
      </c>
      <c r="N71" s="18">
        <f>'Calculations_Worst Case'!R101</f>
        <v>0</v>
      </c>
      <c r="O71" s="18">
        <f>'Calculations_Worst Case'!S101</f>
        <v>0</v>
      </c>
      <c r="P71" s="18">
        <f>'Calculations_Worst Case'!T101</f>
        <v>0</v>
      </c>
      <c r="Q71" s="18">
        <f>'Calculations_Worst Case'!U101</f>
        <v>0</v>
      </c>
      <c r="R71" s="18">
        <f>'Calculations_Worst Case'!V101</f>
        <v>0</v>
      </c>
      <c r="S71" s="18">
        <f>'Calculations_Worst Case'!W101</f>
        <v>0</v>
      </c>
      <c r="T71" s="18">
        <f>'Calculations_Worst Case'!X101</f>
        <v>0</v>
      </c>
      <c r="U71" s="18">
        <f>'Calculations_Worst Case'!Y101</f>
        <v>0</v>
      </c>
      <c r="V71" s="18">
        <f>'Calculations_Worst Case'!Z101</f>
        <v>0</v>
      </c>
      <c r="W71" s="18">
        <f>'Calculations_Worst Case'!AA101</f>
        <v>0</v>
      </c>
      <c r="X71" s="18">
        <f>'Calculations_Worst Case'!AB101</f>
        <v>0</v>
      </c>
    </row>
    <row r="72" spans="2:25" s="6" customFormat="1" ht="13">
      <c r="B72" s="6" t="s">
        <v>72</v>
      </c>
      <c r="C72" s="20">
        <f>SUM(E72:X72)</f>
        <v>1245792037</v>
      </c>
      <c r="E72" s="18">
        <f>'Calculations_Worst Case'!I102</f>
        <v>45792037</v>
      </c>
      <c r="F72" s="18">
        <f>'Calculations_Worst Case'!J102</f>
        <v>250000000</v>
      </c>
      <c r="G72" s="18">
        <f>'Calculations_Worst Case'!K102</f>
        <v>358310253</v>
      </c>
      <c r="H72" s="18">
        <f>'Calculations_Worst Case'!L102</f>
        <v>331413092</v>
      </c>
      <c r="I72" s="18">
        <f>'Calculations_Worst Case'!M102</f>
        <v>260276655</v>
      </c>
      <c r="J72" s="18">
        <f>'Calculations_Worst Case'!N102</f>
        <v>0</v>
      </c>
      <c r="K72" s="18">
        <f>'Calculations_Worst Case'!O102</f>
        <v>0</v>
      </c>
      <c r="L72" s="18">
        <f>'Calculations_Worst Case'!P102</f>
        <v>0</v>
      </c>
      <c r="M72" s="18">
        <f>'Calculations_Worst Case'!Q102</f>
        <v>0</v>
      </c>
      <c r="N72" s="18">
        <f>'Calculations_Worst Case'!R102</f>
        <v>0</v>
      </c>
      <c r="O72" s="18">
        <f>'Calculations_Worst Case'!S102</f>
        <v>0</v>
      </c>
      <c r="P72" s="18">
        <f>'Calculations_Worst Case'!T102</f>
        <v>0</v>
      </c>
      <c r="Q72" s="18">
        <f>'Calculations_Worst Case'!U102</f>
        <v>0</v>
      </c>
      <c r="R72" s="18">
        <f>'Calculations_Worst Case'!V102</f>
        <v>0</v>
      </c>
      <c r="S72" s="18">
        <f>'Calculations_Worst Case'!W102</f>
        <v>0</v>
      </c>
      <c r="T72" s="18">
        <f>'Calculations_Worst Case'!X102</f>
        <v>0</v>
      </c>
      <c r="U72" s="18">
        <f>'Calculations_Worst Case'!Y102</f>
        <v>0</v>
      </c>
      <c r="V72" s="18">
        <f>'Calculations_Worst Case'!Z102</f>
        <v>0</v>
      </c>
      <c r="W72" s="18">
        <f>'Calculations_Worst Case'!AA102</f>
        <v>0</v>
      </c>
      <c r="X72" s="18">
        <f>'Calculations_Worst Case'!AB102</f>
        <v>0</v>
      </c>
    </row>
    <row r="73" spans="2:25" s="6" customFormat="1" ht="13">
      <c r="B73" s="6" t="s">
        <v>79</v>
      </c>
      <c r="C73" s="20">
        <f>SUM(E73:X73)</f>
        <v>-2660791386.6401653</v>
      </c>
      <c r="E73" s="19">
        <f>SUM(E69:E72)</f>
        <v>-115607963</v>
      </c>
      <c r="F73" s="19">
        <f t="shared" ref="F73:X73" si="11">SUM(F69:F72)</f>
        <v>-500000000</v>
      </c>
      <c r="G73" s="19">
        <f t="shared" si="11"/>
        <v>-716620506</v>
      </c>
      <c r="H73" s="19">
        <f t="shared" si="11"/>
        <v>-662826184</v>
      </c>
      <c r="I73" s="19">
        <f t="shared" si="11"/>
        <v>-520553310</v>
      </c>
      <c r="J73" s="19">
        <f t="shared" si="11"/>
        <v>-58862214.622949928</v>
      </c>
      <c r="K73" s="19">
        <f t="shared" si="11"/>
        <v>-52888204.91149509</v>
      </c>
      <c r="L73" s="19">
        <f t="shared" si="11"/>
        <v>-46254841.591450304</v>
      </c>
      <c r="M73" s="19">
        <f t="shared" si="11"/>
        <v>-39243376.562163025</v>
      </c>
      <c r="N73" s="19">
        <f t="shared" si="11"/>
        <v>-31455735.445456117</v>
      </c>
      <c r="O73" s="19">
        <f t="shared" si="11"/>
        <v>-23998705.733700097</v>
      </c>
      <c r="P73" s="19">
        <f t="shared" si="11"/>
        <v>-15718640.960521042</v>
      </c>
      <c r="Q73" s="19">
        <f t="shared" si="11"/>
        <v>-6966612.4952706695</v>
      </c>
      <c r="R73" s="19">
        <f t="shared" si="11"/>
        <v>2754274.1448071003</v>
      </c>
      <c r="S73" s="19">
        <f t="shared" si="11"/>
        <v>-100779523.35672867</v>
      </c>
      <c r="T73" s="19">
        <f t="shared" si="11"/>
        <v>22398028.811937749</v>
      </c>
      <c r="U73" s="19">
        <f t="shared" si="11"/>
        <v>33322707.454218149</v>
      </c>
      <c r="V73" s="19">
        <f t="shared" si="11"/>
        <v>45456758.78672266</v>
      </c>
      <c r="W73" s="19">
        <f t="shared" si="11"/>
        <v>57075679.067517817</v>
      </c>
      <c r="X73" s="19">
        <f t="shared" si="11"/>
        <v>69976983.77436626</v>
      </c>
    </row>
    <row r="74" spans="2:25" s="27" customFormat="1" ht="13">
      <c r="C74" s="2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6"/>
    </row>
    <row r="75" spans="2:25" s="6" customFormat="1" ht="13">
      <c r="B75" s="6" t="s">
        <v>82</v>
      </c>
      <c r="C75" s="20">
        <f>SUM(E75:X75)</f>
        <v>2891775818.6797352</v>
      </c>
      <c r="E75" s="17">
        <f>'Calculations_Worst Case'!I105</f>
        <v>115607963</v>
      </c>
      <c r="F75" s="17">
        <f>'Calculations_Worst Case'!J105</f>
        <v>500000000</v>
      </c>
      <c r="G75" s="17">
        <f>'Calculations_Worst Case'!K105</f>
        <v>716620506</v>
      </c>
      <c r="H75" s="17">
        <f>'Calculations_Worst Case'!L105</f>
        <v>662826184</v>
      </c>
      <c r="I75" s="17">
        <f>'Calculations_Worst Case'!M105</f>
        <v>520553310</v>
      </c>
      <c r="J75" s="17">
        <f>'Calculations_Worst Case'!N105</f>
        <v>58862214.622949928</v>
      </c>
      <c r="K75" s="17">
        <f>'Calculations_Worst Case'!O105</f>
        <v>52888204.91149509</v>
      </c>
      <c r="L75" s="17">
        <f>'Calculations_Worst Case'!P105</f>
        <v>46254841.591450304</v>
      </c>
      <c r="M75" s="17">
        <f>'Calculations_Worst Case'!Q105</f>
        <v>39243376.562163025</v>
      </c>
      <c r="N75" s="17">
        <f>'Calculations_Worst Case'!R105</f>
        <v>31455735.445456117</v>
      </c>
      <c r="O75" s="17">
        <f>'Calculations_Worst Case'!S105</f>
        <v>23998705.733700097</v>
      </c>
      <c r="P75" s="17">
        <f>'Calculations_Worst Case'!T105</f>
        <v>15718640.960521042</v>
      </c>
      <c r="Q75" s="17">
        <f>'Calculations_Worst Case'!U105</f>
        <v>6966612.4952706695</v>
      </c>
      <c r="R75" s="17">
        <f>'Calculations_Worst Case'!V105</f>
        <v>0</v>
      </c>
      <c r="S75" s="17">
        <f>'Calculations_Worst Case'!W105</f>
        <v>100779523.35672867</v>
      </c>
      <c r="T75" s="17">
        <f>'Calculations_Worst Case'!X105</f>
        <v>0</v>
      </c>
      <c r="U75" s="17">
        <f>'Calculations_Worst Case'!Y105</f>
        <v>0</v>
      </c>
      <c r="V75" s="17">
        <f>'Calculations_Worst Case'!Z105</f>
        <v>0</v>
      </c>
      <c r="W75" s="17">
        <f>'Calculations_Worst Case'!AA105</f>
        <v>0</v>
      </c>
      <c r="X75" s="17">
        <f>'Calculations_Worst Case'!AB105</f>
        <v>0</v>
      </c>
    </row>
    <row r="76" spans="2:25" s="6" customFormat="1" ht="13"/>
    <row r="77" spans="2:25" s="6" customFormat="1" ht="13">
      <c r="B77" s="6" t="s">
        <v>81</v>
      </c>
      <c r="C77" s="20">
        <f>SUM(E77:X77)</f>
        <v>1332228469</v>
      </c>
      <c r="E77" s="17">
        <f>'Calculations_Worst Case'!I107</f>
        <v>115607963</v>
      </c>
      <c r="F77" s="17">
        <f>'Calculations_Worst Case'!J107</f>
        <v>500000000</v>
      </c>
      <c r="G77" s="17">
        <f>'Calculations_Worst Case'!K107</f>
        <v>716620506</v>
      </c>
      <c r="H77" s="17">
        <f>'Calculations_Worst Case'!L107</f>
        <v>0</v>
      </c>
      <c r="I77" s="17">
        <f>'Calculations_Worst Case'!M107</f>
        <v>0</v>
      </c>
      <c r="J77" s="17">
        <f>'Calculations_Worst Case'!N107</f>
        <v>0</v>
      </c>
      <c r="K77" s="17">
        <f>'Calculations_Worst Case'!O107</f>
        <v>0</v>
      </c>
      <c r="L77" s="17">
        <f>'Calculations_Worst Case'!P107</f>
        <v>0</v>
      </c>
      <c r="M77" s="17">
        <f>'Calculations_Worst Case'!Q107</f>
        <v>0</v>
      </c>
      <c r="N77" s="17">
        <f>'Calculations_Worst Case'!R107</f>
        <v>0</v>
      </c>
      <c r="O77" s="17">
        <f>'Calculations_Worst Case'!S107</f>
        <v>0</v>
      </c>
      <c r="P77" s="17">
        <f>'Calculations_Worst Case'!T107</f>
        <v>0</v>
      </c>
      <c r="Q77" s="17">
        <f>'Calculations_Worst Case'!U107</f>
        <v>0</v>
      </c>
      <c r="R77" s="17">
        <f>'Calculations_Worst Case'!V107</f>
        <v>0</v>
      </c>
      <c r="S77" s="17">
        <f>'Calculations_Worst Case'!W107</f>
        <v>0</v>
      </c>
      <c r="T77" s="17">
        <f>'Calculations_Worst Case'!X107</f>
        <v>0</v>
      </c>
      <c r="U77" s="17">
        <f>'Calculations_Worst Case'!Y107</f>
        <v>0</v>
      </c>
      <c r="V77" s="17">
        <f>'Calculations_Worst Case'!Z107</f>
        <v>0</v>
      </c>
      <c r="W77" s="17">
        <f>'Calculations_Worst Case'!AA107</f>
        <v>0</v>
      </c>
      <c r="X77" s="17">
        <f>'Calculations_Worst Case'!AB107</f>
        <v>0</v>
      </c>
    </row>
    <row r="78" spans="2:25" s="6" customFormat="1" ht="13"/>
    <row r="79" spans="2:25" s="6" customFormat="1" ht="14.5">
      <c r="B79" s="21" t="s">
        <v>76</v>
      </c>
      <c r="C79" s="5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2:25" s="6" customFormat="1" ht="13"/>
    <row r="81" spans="2:25" s="6" customFormat="1" ht="13">
      <c r="B81" s="12" t="s">
        <v>77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2:25" s="6" customFormat="1" ht="13">
      <c r="B82" s="6" t="s">
        <v>78</v>
      </c>
      <c r="C82" s="20">
        <f>SUM(E82:X82)</f>
        <v>0</v>
      </c>
      <c r="E82" s="17">
        <f>'Calculations_Worst Case'!I112</f>
        <v>0</v>
      </c>
      <c r="F82" s="17">
        <f>'Calculations_Worst Case'!J112</f>
        <v>0</v>
      </c>
      <c r="G82" s="17">
        <f>'Calculations_Worst Case'!K112</f>
        <v>0</v>
      </c>
      <c r="H82" s="17">
        <f>'Calculations_Worst Case'!L112</f>
        <v>0</v>
      </c>
      <c r="I82" s="17">
        <f>'Calculations_Worst Case'!M112</f>
        <v>0</v>
      </c>
      <c r="J82" s="17">
        <f>'Calculations_Worst Case'!N112</f>
        <v>0</v>
      </c>
      <c r="K82" s="17">
        <f>'Calculations_Worst Case'!O112</f>
        <v>0</v>
      </c>
      <c r="L82" s="17">
        <f>'Calculations_Worst Case'!P112</f>
        <v>0</v>
      </c>
      <c r="M82" s="17">
        <f>'Calculations_Worst Case'!Q112</f>
        <v>0</v>
      </c>
      <c r="N82" s="17">
        <f>'Calculations_Worst Case'!R112</f>
        <v>0</v>
      </c>
      <c r="O82" s="17">
        <f>'Calculations_Worst Case'!S112</f>
        <v>0</v>
      </c>
      <c r="P82" s="17">
        <f>'Calculations_Worst Case'!T112</f>
        <v>0</v>
      </c>
      <c r="Q82" s="17">
        <f>'Calculations_Worst Case'!U112</f>
        <v>0</v>
      </c>
      <c r="R82" s="17">
        <f>'Calculations_Worst Case'!V112</f>
        <v>0</v>
      </c>
      <c r="S82" s="17">
        <f>'Calculations_Worst Case'!W112</f>
        <v>0</v>
      </c>
      <c r="T82" s="17">
        <f>'Calculations_Worst Case'!X112</f>
        <v>0</v>
      </c>
      <c r="U82" s="17">
        <f>'Calculations_Worst Case'!Y112</f>
        <v>0</v>
      </c>
      <c r="V82" s="17">
        <f>'Calculations_Worst Case'!Z112</f>
        <v>0</v>
      </c>
      <c r="W82" s="17">
        <f>'Calculations_Worst Case'!AA112</f>
        <v>0</v>
      </c>
      <c r="X82" s="17">
        <f>'Calculations_Worst Case'!AB112</f>
        <v>0</v>
      </c>
    </row>
    <row r="83" spans="2:25" s="6" customFormat="1" ht="13"/>
    <row r="84" spans="2:25" s="6" customFormat="1" ht="14.5">
      <c r="B84" s="21" t="s">
        <v>85</v>
      </c>
      <c r="C84" s="5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2:25" ht="13">
      <c r="Y85" s="6"/>
    </row>
    <row r="86" spans="2:25" hidden="1"/>
    <row r="87" spans="2:25" hidden="1"/>
    <row r="88" spans="2:25" hidden="1"/>
    <row r="89" spans="2:25" hidden="1"/>
    <row r="90" spans="2:25" hidden="1"/>
    <row r="91" spans="2:25" hidden="1"/>
    <row r="92" spans="2:25" hidden="1"/>
    <row r="93" spans="2:25" hidden="1"/>
    <row r="94" spans="2:25" hidden="1"/>
    <row r="95" spans="2:25" hidden="1"/>
    <row r="96" spans="2:25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  <row r="124"/>
    <row r="125"/>
  </sheetData>
  <conditionalFormatting sqref="E18:X18">
    <cfRule type="cellIs" priority="2" operator="greaterThan">
      <formula>0</formula>
    </cfRule>
  </conditionalFormatting>
  <conditionalFormatting sqref="S18">
    <cfRule type="cellIs" dxfId="0" priority="1" operator="greaterThan">
      <formula>0</formula>
    </cfRule>
  </conditionalFormatting>
  <pageMargins left="0.7" right="0.7" top="0.75" bottom="0.75" header="0.3" footer="0.3"/>
  <pageSetup paperSize="8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W91"/>
  <sheetViews>
    <sheetView showGridLines="0" zoomScaleNormal="100" zoomScaleSheetLayoutView="70" workbookViewId="0">
      <selection activeCell="A29" sqref="A29:XFD30"/>
    </sheetView>
  </sheetViews>
  <sheetFormatPr defaultColWidth="0" defaultRowHeight="0" customHeight="1" zeroHeight="1"/>
  <cols>
    <col min="1" max="1" width="9.1796875" style="1" customWidth="1"/>
    <col min="2" max="2" width="42.1796875" style="1" customWidth="1"/>
    <col min="3" max="3" width="11.36328125" style="1" bestFit="1" customWidth="1"/>
    <col min="4" max="4" width="11.81640625" style="1" bestFit="1" customWidth="1"/>
    <col min="5" max="5" width="12.7265625" style="1" bestFit="1" customWidth="1"/>
    <col min="6" max="7" width="11.81640625" style="1" bestFit="1" customWidth="1"/>
    <col min="8" max="12" width="11.36328125" style="1" bestFit="1" customWidth="1"/>
    <col min="13" max="22" width="11.81640625" style="1" bestFit="1" customWidth="1"/>
    <col min="23" max="24" width="9.1796875" style="1" customWidth="1"/>
    <col min="25" max="25" width="0" style="1" hidden="1" customWidth="1"/>
    <col min="26" max="16384" width="0" style="1" hidden="1"/>
  </cols>
  <sheetData>
    <row r="1" spans="2:23" ht="12"/>
    <row r="2" spans="2:23" ht="17.5" thickBot="1">
      <c r="B2" s="56" t="s">
        <v>108</v>
      </c>
      <c r="C2" s="2" t="str">
        <f>'Input Sheet Only'!I2</f>
        <v>2020/21</v>
      </c>
      <c r="D2" s="2" t="str">
        <f>'Input Sheet Only'!J2</f>
        <v>2021/22</v>
      </c>
      <c r="E2" s="2" t="str">
        <f>'Input Sheet Only'!K2</f>
        <v>2022/23</v>
      </c>
      <c r="F2" s="2" t="str">
        <f>'Input Sheet Only'!L2</f>
        <v>2023/24</v>
      </c>
      <c r="G2" s="2" t="str">
        <f>'Input Sheet Only'!M2</f>
        <v>2024/25</v>
      </c>
      <c r="H2" s="2" t="str">
        <f>'Input Sheet Only'!N2</f>
        <v>2025/26</v>
      </c>
      <c r="I2" s="2" t="str">
        <f>'Input Sheet Only'!O2</f>
        <v>2026/27</v>
      </c>
      <c r="J2" s="2" t="str">
        <f>'Input Sheet Only'!P2</f>
        <v>2027/28</v>
      </c>
      <c r="K2" s="2" t="str">
        <f>'Input Sheet Only'!Q2</f>
        <v>2028/29</v>
      </c>
      <c r="L2" s="2" t="str">
        <f>'Input Sheet Only'!R2</f>
        <v>2029/30</v>
      </c>
      <c r="M2" s="2" t="str">
        <f>'Input Sheet Only'!S2</f>
        <v>2030/31</v>
      </c>
      <c r="N2" s="2" t="str">
        <f>'Input Sheet Only'!T2</f>
        <v>2031/32</v>
      </c>
      <c r="O2" s="2" t="str">
        <f>'Input Sheet Only'!U2</f>
        <v>2032/33</v>
      </c>
      <c r="P2" s="2" t="str">
        <f>'Input Sheet Only'!V2</f>
        <v>2033/34</v>
      </c>
      <c r="Q2" s="2" t="str">
        <f>'Input Sheet Only'!W2</f>
        <v>2034/35</v>
      </c>
      <c r="R2" s="2" t="str">
        <f>'Input Sheet Only'!X2</f>
        <v>2035/36</v>
      </c>
      <c r="S2" s="2" t="str">
        <f>'Input Sheet Only'!Y2</f>
        <v>2036/37</v>
      </c>
      <c r="T2" s="2" t="str">
        <f>'Input Sheet Only'!Z2</f>
        <v>2037/38</v>
      </c>
      <c r="U2" s="2" t="str">
        <f>'Input Sheet Only'!AA2</f>
        <v>2038/39</v>
      </c>
      <c r="V2" s="2" t="str">
        <f>'Input Sheet Only'!AB2</f>
        <v>2039/40</v>
      </c>
      <c r="W2" s="6"/>
    </row>
    <row r="3" spans="2:23" ht="13.5" thickTop="1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"/>
    </row>
    <row r="4" spans="2:23" s="6" customFormat="1" ht="13">
      <c r="B4" s="60"/>
    </row>
    <row r="5" spans="2:23" s="6" customFormat="1" ht="14.5">
      <c r="B5" s="21" t="s">
        <v>101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23" s="6" customFormat="1" ht="13"/>
    <row r="7" spans="2:23" s="6" customFormat="1" ht="13">
      <c r="B7" s="6" t="s">
        <v>104</v>
      </c>
      <c r="C7" s="76">
        <f>'Budget Statement_Print Page'!E65/10^6</f>
        <v>0</v>
      </c>
      <c r="D7" s="76">
        <f>'Budget Statement_Print Page'!F65/10^6</f>
        <v>0</v>
      </c>
      <c r="E7" s="76">
        <f>'Budget Statement_Print Page'!G65/10^6</f>
        <v>0</v>
      </c>
      <c r="F7" s="76">
        <f>'Budget Statement_Print Page'!H65/10^6</f>
        <v>0</v>
      </c>
      <c r="G7" s="76">
        <f>'Budget Statement_Print Page'!I65/10^6</f>
        <v>0</v>
      </c>
      <c r="H7" s="76">
        <f>'Budget Statement_Print Page'!J65/10^6</f>
        <v>281.45529849234009</v>
      </c>
      <c r="I7" s="76">
        <f>'Budget Statement_Print Page'!K65/10^6</f>
        <v>297.49825050640351</v>
      </c>
      <c r="J7" s="76">
        <f>'Budget Statement_Print Page'!L65/10^6</f>
        <v>314.4556507852684</v>
      </c>
      <c r="K7" s="76">
        <f>'Budget Statement_Print Page'!M65/10^6</f>
        <v>333.29025198380964</v>
      </c>
      <c r="L7" s="76">
        <f>'Budget Statement_Print Page'!N65/10^6</f>
        <v>351.3252613841903</v>
      </c>
      <c r="M7" s="76">
        <f>'Budget Statement_Print Page'!O65/10^6</f>
        <v>371.35080128308914</v>
      </c>
      <c r="N7" s="76">
        <f>'Budget Statement_Print Page'!P65/10^6</f>
        <v>392.5177969562252</v>
      </c>
      <c r="O7" s="76">
        <f>'Budget Statement_Print Page'!Q65/10^6</f>
        <v>416.02799990706637</v>
      </c>
      <c r="P7" s="76">
        <f>'Budget Statement_Print Page'!R65/10^6</f>
        <v>438.54011613154563</v>
      </c>
      <c r="Q7" s="76">
        <f>'Budget Statement_Print Page'!S65/10^6</f>
        <v>463.53690275104367</v>
      </c>
      <c r="R7" s="76">
        <f>'Budget Statement_Print Page'!T65/10^6</f>
        <v>489.95850620785313</v>
      </c>
      <c r="S7" s="76">
        <f>'Budget Statement_Print Page'!U65/10^6</f>
        <v>519.3050072015958</v>
      </c>
      <c r="T7" s="76">
        <f>'Budget Statement_Print Page'!V65/10^6</f>
        <v>547.40565110221769</v>
      </c>
      <c r="U7" s="76">
        <f>'Budget Statement_Print Page'!W65/10^6</f>
        <v>578.60777321504406</v>
      </c>
      <c r="V7" s="76">
        <f>'Budget Statement_Print Page'!X65/10^6</f>
        <v>611.58841628830146</v>
      </c>
    </row>
    <row r="8" spans="2:23" s="6" customFormat="1" ht="13">
      <c r="B8" s="6" t="s">
        <v>107</v>
      </c>
      <c r="C8" s="18">
        <f>ABS('Budget Statement_Print Page'!E66)/10^6</f>
        <v>53.8</v>
      </c>
      <c r="D8" s="18">
        <f>ABS('Budget Statement_Print Page'!F66)/10^6</f>
        <v>250</v>
      </c>
      <c r="E8" s="18">
        <f>ABS('Budget Statement_Print Page'!G66)/10^6</f>
        <v>358.31025299999999</v>
      </c>
      <c r="F8" s="18">
        <f>ABS('Budget Statement_Print Page'!H66)/10^6</f>
        <v>331.41309200000001</v>
      </c>
      <c r="G8" s="18">
        <f>ABS('Budget Statement_Print Page'!I66)/10^6</f>
        <v>260.27665500000001</v>
      </c>
      <c r="H8" s="18">
        <f>ABS('Budget Statement_Print Page'!J66)/10^6</f>
        <v>0</v>
      </c>
      <c r="I8" s="18">
        <f>ABS('Budget Statement_Print Page'!K66)/10^6</f>
        <v>0</v>
      </c>
      <c r="J8" s="18">
        <f>ABS('Budget Statement_Print Page'!L66)/10^6</f>
        <v>0</v>
      </c>
      <c r="K8" s="18">
        <f>ABS('Budget Statement_Print Page'!M66)/10^6</f>
        <v>0</v>
      </c>
      <c r="L8" s="18">
        <f>ABS('Budget Statement_Print Page'!N66)/10^6</f>
        <v>0</v>
      </c>
      <c r="M8" s="18">
        <f>ABS('Budget Statement_Print Page'!O66)/10^6</f>
        <v>0</v>
      </c>
      <c r="N8" s="18">
        <f>ABS('Budget Statement_Print Page'!P66)/10^6</f>
        <v>0</v>
      </c>
      <c r="O8" s="18">
        <f>ABS('Budget Statement_Print Page'!Q66)/10^6</f>
        <v>0</v>
      </c>
      <c r="P8" s="18">
        <f>ABS('Budget Statement_Print Page'!R66)/10^6</f>
        <v>0</v>
      </c>
      <c r="Q8" s="18">
        <f>ABS('Budget Statement_Print Page'!S66)/10^6</f>
        <v>12.538</v>
      </c>
      <c r="R8" s="18">
        <f>ABS('Budget Statement_Print Page'!T66)/10^6</f>
        <v>0</v>
      </c>
      <c r="S8" s="18">
        <f>ABS('Budget Statement_Print Page'!U66)/10^6</f>
        <v>0</v>
      </c>
      <c r="T8" s="18">
        <f>ABS('Budget Statement_Print Page'!V66)/10^6</f>
        <v>0</v>
      </c>
      <c r="U8" s="18">
        <f>ABS('Budget Statement_Print Page'!W66)/10^6</f>
        <v>0</v>
      </c>
      <c r="V8" s="18">
        <f>ABS('Budget Statement_Print Page'!X66)/10^6</f>
        <v>0</v>
      </c>
    </row>
    <row r="9" spans="2:23" s="6" customFormat="1" ht="13">
      <c r="B9" s="6" t="s">
        <v>105</v>
      </c>
      <c r="C9" s="18">
        <f>ABS('Budget Statement_Print Page'!E67)/10^6</f>
        <v>0</v>
      </c>
      <c r="D9" s="18">
        <f>ABS('Budget Statement_Print Page'!F67)/10^6</f>
        <v>0</v>
      </c>
      <c r="E9" s="18">
        <f>ABS('Budget Statement_Print Page'!G67)/10^6</f>
        <v>0</v>
      </c>
      <c r="F9" s="18">
        <f>ABS('Budget Statement_Print Page'!H67)/10^6</f>
        <v>0</v>
      </c>
      <c r="G9" s="18">
        <f>ABS('Budget Statement_Print Page'!I67)/10^6</f>
        <v>0</v>
      </c>
      <c r="H9" s="18">
        <f>ABS('Budget Statement_Print Page'!J67)/10^6</f>
        <v>61.025294773851016</v>
      </c>
      <c r="I9" s="18">
        <f>ABS('Budget Statement_Print Page'!K67)/10^6</f>
        <v>63.431737575960526</v>
      </c>
      <c r="J9" s="18">
        <f>ABS('Budget Statement_Print Page'!L67)/10^6</f>
        <v>65.975347617790263</v>
      </c>
      <c r="K9" s="18">
        <f>ABS('Budget Statement_Print Page'!M67)/10^6</f>
        <v>68.800537797571451</v>
      </c>
      <c r="L9" s="18">
        <f>ABS('Budget Statement_Print Page'!N67)/10^6</f>
        <v>71.505789207628553</v>
      </c>
      <c r="M9" s="18">
        <f>ABS('Budget Statement_Print Page'!O67)/10^6</f>
        <v>74.509620192463373</v>
      </c>
      <c r="N9" s="18">
        <f>ABS('Budget Statement_Print Page'!P67)/10^6</f>
        <v>77.684669543433785</v>
      </c>
      <c r="O9" s="18">
        <f>ABS('Budget Statement_Print Page'!Q67)/10^6</f>
        <v>81.211199986059952</v>
      </c>
      <c r="P9" s="18">
        <f>ABS('Budget Statement_Print Page'!R67)/10^6</f>
        <v>84.588017419731841</v>
      </c>
      <c r="Q9" s="18">
        <f>ABS('Budget Statement_Print Page'!S67)/10^6</f>
        <v>88.33753541265655</v>
      </c>
      <c r="R9" s="18">
        <f>ABS('Budget Statement_Print Page'!T67)/10^6</f>
        <v>92.300775931177981</v>
      </c>
      <c r="S9" s="18">
        <f>ABS('Budget Statement_Print Page'!U67)/10^6</f>
        <v>96.702751080239366</v>
      </c>
      <c r="T9" s="18">
        <f>ABS('Budget Statement_Print Page'!V67)/10^6</f>
        <v>100.91784766533264</v>
      </c>
      <c r="U9" s="18">
        <f>ABS('Budget Statement_Print Page'!W67)/10^6</f>
        <v>105.5981659822566</v>
      </c>
      <c r="V9" s="18">
        <f>ABS('Budget Statement_Print Page'!X67)/10^6</f>
        <v>110.54526244324522</v>
      </c>
      <c r="W9" s="18"/>
    </row>
    <row r="10" spans="2:23" s="6" customFormat="1" ht="13">
      <c r="B10" s="6" t="s">
        <v>106</v>
      </c>
      <c r="C10" s="18">
        <f>'Input Sheet Only'!I105/10^6</f>
        <v>8.0079630000000002</v>
      </c>
      <c r="D10" s="18">
        <f>'Input Sheet Only'!J105/10^6</f>
        <v>0</v>
      </c>
      <c r="E10" s="18">
        <f>'Input Sheet Only'!K105/10^6</f>
        <v>0</v>
      </c>
      <c r="F10" s="18">
        <f>'Input Sheet Only'!L105/10^6</f>
        <v>0</v>
      </c>
      <c r="G10" s="18">
        <f>'Input Sheet Only'!M105/10^6</f>
        <v>0</v>
      </c>
      <c r="H10" s="18">
        <f>'Input Sheet Only'!N105/10^6</f>
        <v>0</v>
      </c>
      <c r="I10" s="18">
        <f>'Input Sheet Only'!O105/10^6</f>
        <v>0</v>
      </c>
      <c r="J10" s="18">
        <f>'Input Sheet Only'!P105/10^6</f>
        <v>0</v>
      </c>
      <c r="K10" s="18">
        <f>'Input Sheet Only'!Q105/10^6</f>
        <v>0</v>
      </c>
      <c r="L10" s="18">
        <f>'Input Sheet Only'!R105/10^6</f>
        <v>0</v>
      </c>
      <c r="M10" s="18">
        <f>'Input Sheet Only'!S105/10^6</f>
        <v>0</v>
      </c>
      <c r="N10" s="18">
        <f>'Input Sheet Only'!T105/10^6</f>
        <v>0</v>
      </c>
      <c r="O10" s="18">
        <f>'Input Sheet Only'!U105/10^6</f>
        <v>0</v>
      </c>
      <c r="P10" s="18">
        <f>'Input Sheet Only'!V105/10^6</f>
        <v>0</v>
      </c>
      <c r="Q10" s="18">
        <f>'Input Sheet Only'!W105/10^6</f>
        <v>0</v>
      </c>
      <c r="R10" s="18">
        <f>'Input Sheet Only'!X105/10^6</f>
        <v>0</v>
      </c>
      <c r="S10" s="18">
        <f>'Input Sheet Only'!Y105/10^6</f>
        <v>0</v>
      </c>
      <c r="T10" s="18">
        <f>'Input Sheet Only'!Z105/10^6</f>
        <v>0</v>
      </c>
      <c r="U10" s="18">
        <f>'Input Sheet Only'!AA105/10^6</f>
        <v>0</v>
      </c>
      <c r="V10" s="18">
        <f>'Input Sheet Only'!AB105/10^6</f>
        <v>0</v>
      </c>
    </row>
    <row r="11" spans="2:23" s="6" customFormat="1" ht="13">
      <c r="B11" s="6" t="s">
        <v>109</v>
      </c>
      <c r="C11" s="18">
        <f>'Budget Statement_Print Page'!E82/10^6</f>
        <v>0</v>
      </c>
      <c r="D11" s="18">
        <f>'Budget Statement_Print Page'!F82/10^6</f>
        <v>0</v>
      </c>
      <c r="E11" s="18">
        <f>'Budget Statement_Print Page'!G82/10^6</f>
        <v>0</v>
      </c>
      <c r="F11" s="18">
        <f>'Budget Statement_Print Page'!H82/10^6</f>
        <v>0</v>
      </c>
      <c r="G11" s="18">
        <f>'Budget Statement_Print Page'!I82/10^6</f>
        <v>0</v>
      </c>
      <c r="H11" s="18">
        <f>'Budget Statement_Print Page'!J82/10^6</f>
        <v>0</v>
      </c>
      <c r="I11" s="18">
        <f>'Budget Statement_Print Page'!K82/10^6</f>
        <v>0</v>
      </c>
      <c r="J11" s="18">
        <f>'Budget Statement_Print Page'!L82/10^6</f>
        <v>0</v>
      </c>
      <c r="K11" s="18">
        <f>'Budget Statement_Print Page'!M82/10^6</f>
        <v>0</v>
      </c>
      <c r="L11" s="18">
        <f>'Budget Statement_Print Page'!N82/10^6</f>
        <v>0</v>
      </c>
      <c r="M11" s="18">
        <f>'Budget Statement_Print Page'!O82/10^6</f>
        <v>0</v>
      </c>
      <c r="N11" s="18">
        <f>'Budget Statement_Print Page'!P82/10^6</f>
        <v>0</v>
      </c>
      <c r="O11" s="18">
        <f>'Budget Statement_Print Page'!Q82/10^6</f>
        <v>0</v>
      </c>
      <c r="P11" s="18">
        <f>'Budget Statement_Print Page'!R82/10^6</f>
        <v>0</v>
      </c>
      <c r="Q11" s="18">
        <f>'Budget Statement_Print Page'!S82/10^6</f>
        <v>0</v>
      </c>
      <c r="R11" s="18">
        <f>'Budget Statement_Print Page'!T82/10^6</f>
        <v>0</v>
      </c>
      <c r="S11" s="18">
        <f>'Budget Statement_Print Page'!U82/10^6</f>
        <v>0</v>
      </c>
      <c r="T11" s="18">
        <f>'Budget Statement_Print Page'!V82/10^6</f>
        <v>0</v>
      </c>
      <c r="U11" s="18">
        <f>'Budget Statement_Print Page'!W82/10^6</f>
        <v>0</v>
      </c>
      <c r="V11" s="18">
        <f>'Budget Statement_Print Page'!X82/10^6</f>
        <v>0</v>
      </c>
    </row>
    <row r="12" spans="2:23" s="6" customFormat="1" ht="13"/>
    <row r="13" spans="2:23" s="6" customFormat="1" ht="14.5">
      <c r="B13" s="21" t="s">
        <v>102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2:23" s="6" customFormat="1" ht="13"/>
    <row r="15" spans="2:23" s="6" customFormat="1" ht="13">
      <c r="B15" s="6" t="s">
        <v>104</v>
      </c>
      <c r="C15" s="76">
        <f>'Calculations_Benchmark Case'!I95/10^6</f>
        <v>0</v>
      </c>
      <c r="D15" s="76">
        <f>'Calculations_Benchmark Case'!J95/10^6</f>
        <v>0</v>
      </c>
      <c r="E15" s="76">
        <f>'Calculations_Benchmark Case'!K95/10^6</f>
        <v>0</v>
      </c>
      <c r="F15" s="76">
        <f>'Calculations_Benchmark Case'!L95/10^6</f>
        <v>0</v>
      </c>
      <c r="G15" s="76">
        <f>'Calculations_Benchmark Case'!M95/10^6</f>
        <v>0</v>
      </c>
      <c r="H15" s="76">
        <f>'Calculations_Benchmark Case'!N95/10^6</f>
        <v>271.78789788508965</v>
      </c>
      <c r="I15" s="76">
        <f>'Calculations_Benchmark Case'!O95/10^6</f>
        <v>286.49489055616664</v>
      </c>
      <c r="J15" s="76">
        <f>'Calculations_Benchmark Case'!P95/10^6</f>
        <v>302.82509931786814</v>
      </c>
      <c r="K15" s="76">
        <f>'Calculations_Benchmark Case'!Q95/10^6</f>
        <v>320.08612997898655</v>
      </c>
      <c r="L15" s="76">
        <f>'Calculations_Benchmark Case'!R95/10^6</f>
        <v>339.25797374227591</v>
      </c>
      <c r="M15" s="76">
        <f>'Calculations_Benchmark Case'!S95/10^6</f>
        <v>357.61590863289274</v>
      </c>
      <c r="N15" s="76">
        <f>'Calculations_Benchmark Case'!T95/10^6</f>
        <v>378.00001542496761</v>
      </c>
      <c r="O15" s="76">
        <f>'Calculations_Benchmark Case'!U95/10^6</f>
        <v>399.54601630419074</v>
      </c>
      <c r="P15" s="76">
        <f>'Calculations_Benchmark Case'!V95/10^6</f>
        <v>423.47718071088173</v>
      </c>
      <c r="Q15" s="76">
        <f>'Calculations_Benchmark Case'!W95/10^6</f>
        <v>446.39238716984073</v>
      </c>
      <c r="R15" s="76">
        <f>'Calculations_Benchmark Case'!X95/10^6</f>
        <v>471.83675323852162</v>
      </c>
      <c r="S15" s="76">
        <f>'Calculations_Benchmark Case'!Y95/10^6</f>
        <v>498.73144817311726</v>
      </c>
      <c r="T15" s="76">
        <f>'Calculations_Benchmark Case'!Z95/10^6</f>
        <v>528.60341233739314</v>
      </c>
      <c r="U15" s="76">
        <f>'Calculations_Benchmark Case'!AA95/10^6</f>
        <v>557.20721173996708</v>
      </c>
      <c r="V15" s="76">
        <f>'Calculations_Benchmark Case'!AB95/10^6</f>
        <v>588.96802280914517</v>
      </c>
    </row>
    <row r="16" spans="2:23" s="6" customFormat="1" ht="13">
      <c r="B16" s="6" t="s">
        <v>107</v>
      </c>
      <c r="C16" s="18">
        <f>ABS(Summary_Benchmark!E66)/10^6</f>
        <v>107.6</v>
      </c>
      <c r="D16" s="18">
        <f>ABS(Summary_Benchmark!F66)/10^6</f>
        <v>500</v>
      </c>
      <c r="E16" s="18">
        <f>ABS(Summary_Benchmark!G66)/10^6</f>
        <v>716.62050599999998</v>
      </c>
      <c r="F16" s="18">
        <f>ABS(Summary_Benchmark!H66)/10^6</f>
        <v>662.82618400000001</v>
      </c>
      <c r="G16" s="18">
        <f>ABS(Summary_Benchmark!I66)/10^6</f>
        <v>520.55331000000001</v>
      </c>
      <c r="H16" s="18">
        <f>ABS(Summary_Benchmark!J66)/10^6</f>
        <v>0</v>
      </c>
      <c r="I16" s="18">
        <f>ABS(Summary_Benchmark!K66)/10^6</f>
        <v>0</v>
      </c>
      <c r="J16" s="18">
        <f>ABS(Summary_Benchmark!L66)/10^6</f>
        <v>0</v>
      </c>
      <c r="K16" s="18">
        <f>ABS(Summary_Benchmark!M66)/10^6</f>
        <v>0</v>
      </c>
      <c r="L16" s="18">
        <f>ABS(Summary_Benchmark!N66)/10^6</f>
        <v>0</v>
      </c>
      <c r="M16" s="18">
        <f>ABS(Summary_Benchmark!O66)/10^6</f>
        <v>0</v>
      </c>
      <c r="N16" s="18">
        <f>ABS(Summary_Benchmark!P66)/10^6</f>
        <v>0</v>
      </c>
      <c r="O16" s="18">
        <f>ABS(Summary_Benchmark!Q66)/10^6</f>
        <v>0</v>
      </c>
      <c r="P16" s="18">
        <f>ABS(Summary_Benchmark!R66)/10^6</f>
        <v>0</v>
      </c>
      <c r="Q16" s="18">
        <f>ABS(Summary_Benchmark!S66)/10^6</f>
        <v>50.152000000000001</v>
      </c>
      <c r="R16" s="18">
        <f>ABS(Summary_Benchmark!T66)/10^6</f>
        <v>0</v>
      </c>
      <c r="S16" s="18">
        <f>ABS(Summary_Benchmark!U66)/10^6</f>
        <v>0</v>
      </c>
      <c r="T16" s="18">
        <f>ABS(Summary_Benchmark!V66)/10^6</f>
        <v>0</v>
      </c>
      <c r="U16" s="18">
        <f>ABS(Summary_Benchmark!W66)/10^6</f>
        <v>0</v>
      </c>
      <c r="V16" s="18">
        <f>ABS(Summary_Benchmark!X66)/10^6</f>
        <v>0</v>
      </c>
    </row>
    <row r="17" spans="2:23" s="6" customFormat="1" ht="13">
      <c r="B17" s="6" t="s">
        <v>105</v>
      </c>
      <c r="C17" s="18">
        <f>ABS(Summary_Benchmark!E67)/10^6</f>
        <v>0</v>
      </c>
      <c r="D17" s="18">
        <f>ABS(Summary_Benchmark!F67)/10^6</f>
        <v>0</v>
      </c>
      <c r="E17" s="18">
        <f>ABS(Summary_Benchmark!G67)/10^6</f>
        <v>0</v>
      </c>
      <c r="F17" s="18">
        <f>ABS(Summary_Benchmark!H67)/10^6</f>
        <v>0</v>
      </c>
      <c r="G17" s="18">
        <f>ABS(Summary_Benchmark!I67)/10^6</f>
        <v>0</v>
      </c>
      <c r="H17" s="18">
        <f>ABS(Summary_Benchmark!J67)/10^6</f>
        <v>66.17031367223079</v>
      </c>
      <c r="I17" s="18">
        <f>ABS(Summary_Benchmark!K67)/10^6</f>
        <v>69.942021551547938</v>
      </c>
      <c r="J17" s="18">
        <f>ABS(Summary_Benchmark!L67)/10^6</f>
        <v>73.928716779986175</v>
      </c>
      <c r="K17" s="18">
        <f>ABS(Summary_Benchmark!M67)/10^6</f>
        <v>205.1858078497099</v>
      </c>
      <c r="L17" s="18">
        <f>ABS(Summary_Benchmark!N67)/10^6</f>
        <v>224.14781086527921</v>
      </c>
      <c r="M17" s="18">
        <f>ABS(Summary_Benchmark!O67)/10^6</f>
        <v>245.45254384836045</v>
      </c>
      <c r="N17" s="18">
        <f>ABS(Summary_Benchmark!P67)/10^6</f>
        <v>268.97158216847038</v>
      </c>
      <c r="O17" s="18">
        <f>ABS(Summary_Benchmark!Q67)/10^6</f>
        <v>295.48922426395433</v>
      </c>
      <c r="P17" s="18">
        <f>ABS(Summary_Benchmark!R67)/10^6</f>
        <v>323.65402569554351</v>
      </c>
      <c r="Q17" s="18">
        <f>ABS(Summary_Benchmark!S67)/10^6</f>
        <v>355.39040134156863</v>
      </c>
      <c r="R17" s="18">
        <f>ABS(Summary_Benchmark!T67)/10^6</f>
        <v>390.4937663885878</v>
      </c>
      <c r="S17" s="18">
        <f>ABS(Summary_Benchmark!U67)/10^6</f>
        <v>430.18140919976491</v>
      </c>
      <c r="T17" s="18">
        <f>ABS(Summary_Benchmark!V67)/10^6</f>
        <v>472.34261196284194</v>
      </c>
      <c r="U17" s="18">
        <f>ABS(Summary_Benchmark!W67)/10^6</f>
        <v>519.97054141477668</v>
      </c>
      <c r="V17" s="18">
        <f>ABS(Summary_Benchmark!X67)/10^6</f>
        <v>572.74083310790968</v>
      </c>
      <c r="W17" s="18"/>
    </row>
    <row r="18" spans="2:23" s="6" customFormat="1" ht="13">
      <c r="B18" s="6" t="s">
        <v>106</v>
      </c>
      <c r="C18" s="18">
        <f>Summary_Benchmark!E75/10^6</f>
        <v>61.807963000000001</v>
      </c>
      <c r="D18" s="18">
        <f>Summary_Benchmark!F75/10^6</f>
        <v>250</v>
      </c>
      <c r="E18" s="18">
        <f>Summary_Benchmark!G75/10^6</f>
        <v>358.31025299999999</v>
      </c>
      <c r="F18" s="18">
        <f>Summary_Benchmark!H75/10^6</f>
        <v>331.41309200000001</v>
      </c>
      <c r="G18" s="18">
        <f>Summary_Benchmark!I75/10^6</f>
        <v>260.27665500000001</v>
      </c>
      <c r="H18" s="18">
        <f>Summary_Benchmark!J75/10^6</f>
        <v>0</v>
      </c>
      <c r="I18" s="18">
        <f>Summary_Benchmark!K75/10^6</f>
        <v>0</v>
      </c>
      <c r="J18" s="18">
        <f>Summary_Benchmark!L75/10^6</f>
        <v>0</v>
      </c>
      <c r="K18" s="18">
        <f>Summary_Benchmark!M75/10^6</f>
        <v>0</v>
      </c>
      <c r="L18" s="18">
        <f>Summary_Benchmark!N75/10^6</f>
        <v>0</v>
      </c>
      <c r="M18" s="18">
        <f>Summary_Benchmark!O75/10^6</f>
        <v>0</v>
      </c>
      <c r="N18" s="18">
        <f>Summary_Benchmark!P75/10^6</f>
        <v>0</v>
      </c>
      <c r="O18" s="18">
        <f>Summary_Benchmark!Q75/10^6</f>
        <v>0</v>
      </c>
      <c r="P18" s="18">
        <f>Summary_Benchmark!R75/10^6</f>
        <v>0</v>
      </c>
      <c r="Q18" s="18">
        <f>Summary_Benchmark!S75/10^6</f>
        <v>0</v>
      </c>
      <c r="R18" s="18">
        <f>Summary_Benchmark!T75/10^6</f>
        <v>0</v>
      </c>
      <c r="S18" s="18">
        <f>Summary_Benchmark!U75/10^6</f>
        <v>0</v>
      </c>
      <c r="T18" s="18">
        <f>Summary_Benchmark!V75/10^6</f>
        <v>0</v>
      </c>
      <c r="U18" s="18">
        <f>Summary_Benchmark!W75/10^6</f>
        <v>0</v>
      </c>
      <c r="V18" s="18">
        <f>Summary_Benchmark!X75/10^6</f>
        <v>0</v>
      </c>
    </row>
    <row r="19" spans="2:23" s="6" customFormat="1" ht="13">
      <c r="B19" s="6" t="s">
        <v>109</v>
      </c>
      <c r="C19" s="18">
        <f>Summary_Benchmark!E82/10^6</f>
        <v>0</v>
      </c>
      <c r="D19" s="18">
        <f>Summary_Benchmark!F82/10^6</f>
        <v>0</v>
      </c>
      <c r="E19" s="18">
        <f>Summary_Benchmark!G82/10^6</f>
        <v>0</v>
      </c>
      <c r="F19" s="18">
        <f>Summary_Benchmark!H82/10^6</f>
        <v>0</v>
      </c>
      <c r="G19" s="18">
        <f>Summary_Benchmark!I82/10^6</f>
        <v>0</v>
      </c>
      <c r="H19" s="18">
        <f>Summary_Benchmark!J82/10^6</f>
        <v>0</v>
      </c>
      <c r="I19" s="18">
        <f>Summary_Benchmark!K82/10^6</f>
        <v>0</v>
      </c>
      <c r="J19" s="18">
        <f>Summary_Benchmark!L82/10^6</f>
        <v>0</v>
      </c>
      <c r="K19" s="18">
        <f>Summary_Benchmark!M82/10^6</f>
        <v>0</v>
      </c>
      <c r="L19" s="18">
        <f>Summary_Benchmark!N82/10^6</f>
        <v>0</v>
      </c>
      <c r="M19" s="18">
        <f>Summary_Benchmark!O82/10^6</f>
        <v>0</v>
      </c>
      <c r="N19" s="18">
        <f>Summary_Benchmark!P82/10^6</f>
        <v>0</v>
      </c>
      <c r="O19" s="18">
        <f>Summary_Benchmark!Q82/10^6</f>
        <v>0</v>
      </c>
      <c r="P19" s="18">
        <f>Summary_Benchmark!R82/10^6</f>
        <v>0</v>
      </c>
      <c r="Q19" s="18">
        <f>Summary_Benchmark!S82/10^6</f>
        <v>0</v>
      </c>
      <c r="R19" s="18">
        <f>Summary_Benchmark!T82/10^6</f>
        <v>0</v>
      </c>
      <c r="S19" s="18">
        <f>Summary_Benchmark!U82/10^6</f>
        <v>0</v>
      </c>
      <c r="T19" s="18">
        <f>Summary_Benchmark!V82/10^6</f>
        <v>0</v>
      </c>
      <c r="U19" s="18">
        <f>Summary_Benchmark!W82/10^6</f>
        <v>0</v>
      </c>
      <c r="V19" s="18">
        <f>Summary_Benchmark!X82/10^6</f>
        <v>0</v>
      </c>
    </row>
    <row r="20" spans="2:23" s="6" customFormat="1" ht="13"/>
    <row r="21" spans="2:23" s="6" customFormat="1" ht="14.5">
      <c r="B21" s="21" t="s">
        <v>103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2:23" s="6" customFormat="1" ht="13"/>
    <row r="23" spans="2:23" s="6" customFormat="1" ht="13">
      <c r="B23" s="6" t="s">
        <v>104</v>
      </c>
      <c r="C23" s="76">
        <f>'Summary_Worst Case'!E65/10^6</f>
        <v>0</v>
      </c>
      <c r="D23" s="76">
        <f>'Summary_Worst Case'!F65/10^6</f>
        <v>0</v>
      </c>
      <c r="E23" s="76">
        <f>'Summary_Worst Case'!G65/10^6</f>
        <v>0</v>
      </c>
      <c r="F23" s="76">
        <f>'Summary_Worst Case'!H65/10^6</f>
        <v>0</v>
      </c>
      <c r="G23" s="76">
        <f>'Summary_Worst Case'!I65/10^6</f>
        <v>0</v>
      </c>
      <c r="H23" s="76">
        <f>'Summary_Worst Case'!J65/10^6</f>
        <v>200.72870068554559</v>
      </c>
      <c r="I23" s="76">
        <f>'Summary_Worst Case'!K65/10^6</f>
        <v>211.59053652455438</v>
      </c>
      <c r="J23" s="76">
        <f>'Summary_Worst Case'!L65/10^6</f>
        <v>223.65119710645394</v>
      </c>
      <c r="K23" s="76">
        <f>'Summary_Worst Case'!M65/10^6</f>
        <v>236.39931534152177</v>
      </c>
      <c r="L23" s="76">
        <f>'Summary_Worst Case'!N65/10^6</f>
        <v>250.55866282644334</v>
      </c>
      <c r="M23" s="76">
        <f>'Summary_Worst Case'!O65/10^6</f>
        <v>264.11689866599983</v>
      </c>
      <c r="N23" s="76">
        <f>'Summary_Worst Case'!P65/10^6</f>
        <v>279.17156188996177</v>
      </c>
      <c r="O23" s="76">
        <f>'Summary_Worst Case'!Q65/10^6</f>
        <v>295.08434091768964</v>
      </c>
      <c r="P23" s="76">
        <f>'Summary_Worst Case'!R65/10^6</f>
        <v>312.75868026328561</v>
      </c>
      <c r="Q23" s="76">
        <f>'Summary_Worst Case'!S65/10^6</f>
        <v>329.68268480594776</v>
      </c>
      <c r="R23" s="76">
        <f>'Summary_Worst Case'!T65/10^6</f>
        <v>348.47459783988677</v>
      </c>
      <c r="S23" s="76">
        <f>'Summary_Worst Case'!U65/10^6</f>
        <v>368.33764991676026</v>
      </c>
      <c r="T23" s="76">
        <f>'Summary_Worst Case'!V65/10^6</f>
        <v>390.39956143040479</v>
      </c>
      <c r="U23" s="76">
        <f>'Summary_Worst Case'!W65/10^6</f>
        <v>411.52487103185052</v>
      </c>
      <c r="V23" s="76">
        <f>'Summary_Worst Case'!X65/10^6</f>
        <v>434.98178868066594</v>
      </c>
    </row>
    <row r="24" spans="2:23" s="6" customFormat="1" ht="13">
      <c r="B24" s="6" t="s">
        <v>107</v>
      </c>
      <c r="C24" s="18">
        <f>ABS('Summary_Worst Case'!E66)/10^6</f>
        <v>161.4</v>
      </c>
      <c r="D24" s="18">
        <f>ABS('Summary_Worst Case'!F66)/10^6</f>
        <v>750</v>
      </c>
      <c r="E24" s="18">
        <f>ABS('Summary_Worst Case'!G66)/10^6</f>
        <v>1074.9307590000001</v>
      </c>
      <c r="F24" s="18">
        <f>ABS('Summary_Worst Case'!H66)/10^6</f>
        <v>994.23927600000002</v>
      </c>
      <c r="G24" s="18">
        <f>ABS('Summary_Worst Case'!I66)/10^6</f>
        <v>780.82996500000002</v>
      </c>
      <c r="H24" s="18">
        <f>ABS('Summary_Worst Case'!J66)/10^6</f>
        <v>0</v>
      </c>
      <c r="I24" s="18">
        <f>ABS('Summary_Worst Case'!K66)/10^6</f>
        <v>0</v>
      </c>
      <c r="J24" s="18">
        <f>ABS('Summary_Worst Case'!L66)/10^6</f>
        <v>0</v>
      </c>
      <c r="K24" s="18">
        <f>ABS('Summary_Worst Case'!M66)/10^6</f>
        <v>0</v>
      </c>
      <c r="L24" s="18">
        <f>ABS('Summary_Worst Case'!N66)/10^6</f>
        <v>0</v>
      </c>
      <c r="M24" s="18">
        <f>ABS('Summary_Worst Case'!O66)/10^6</f>
        <v>0</v>
      </c>
      <c r="N24" s="18">
        <f>ABS('Summary_Worst Case'!P66)/10^6</f>
        <v>0</v>
      </c>
      <c r="O24" s="18">
        <f>ABS('Summary_Worst Case'!Q66)/10^6</f>
        <v>0</v>
      </c>
      <c r="P24" s="18">
        <f>ABS('Summary_Worst Case'!R66)/10^6</f>
        <v>0</v>
      </c>
      <c r="Q24" s="18">
        <f>ABS('Summary_Worst Case'!S66)/10^6</f>
        <v>112.842</v>
      </c>
      <c r="R24" s="18">
        <f>ABS('Summary_Worst Case'!T66)/10^6</f>
        <v>0</v>
      </c>
      <c r="S24" s="18">
        <f>ABS('Summary_Worst Case'!U66)/10^6</f>
        <v>0</v>
      </c>
      <c r="T24" s="18">
        <f>ABS('Summary_Worst Case'!V66)/10^6</f>
        <v>0</v>
      </c>
      <c r="U24" s="18">
        <f>ABS('Summary_Worst Case'!W66)/10^6</f>
        <v>0</v>
      </c>
      <c r="V24" s="18">
        <f>ABS('Summary_Worst Case'!X66)/10^6</f>
        <v>0</v>
      </c>
    </row>
    <row r="25" spans="2:23" s="6" customFormat="1" ht="13">
      <c r="B25" s="6" t="s">
        <v>105</v>
      </c>
      <c r="C25" s="18">
        <f>ABS('Summary_Worst Case'!E67)/10^6</f>
        <v>0</v>
      </c>
      <c r="D25" s="18">
        <f>ABS('Summary_Worst Case'!F67)/10^6</f>
        <v>0</v>
      </c>
      <c r="E25" s="18">
        <f>ABS('Summary_Worst Case'!G67)/10^6</f>
        <v>0</v>
      </c>
      <c r="F25" s="18">
        <f>ABS('Summary_Worst Case'!H67)/10^6</f>
        <v>0</v>
      </c>
      <c r="G25" s="18">
        <f>ABS('Summary_Worst Case'!I67)/10^6</f>
        <v>0</v>
      </c>
      <c r="H25" s="18">
        <f>ABS('Summary_Worst Case'!J67)/10^6</f>
        <v>259.59091530849554</v>
      </c>
      <c r="I25" s="18">
        <f>ABS('Summary_Worst Case'!K67)/10^6</f>
        <v>264.47874143604946</v>
      </c>
      <c r="J25" s="18">
        <f>ABS('Summary_Worst Case'!L67)/10^6</f>
        <v>269.90603869790425</v>
      </c>
      <c r="K25" s="18">
        <f>ABS('Summary_Worst Case'!M67)/10^6</f>
        <v>275.64269190368481</v>
      </c>
      <c r="L25" s="18">
        <f>ABS('Summary_Worst Case'!N67)/10^6</f>
        <v>282.01439827189944</v>
      </c>
      <c r="M25" s="18">
        <f>ABS('Summary_Worst Case'!O67)/10^6</f>
        <v>288.11560439969992</v>
      </c>
      <c r="N25" s="18">
        <f>ABS('Summary_Worst Case'!P67)/10^6</f>
        <v>294.89020285048281</v>
      </c>
      <c r="O25" s="18">
        <f>ABS('Summary_Worst Case'!Q67)/10^6</f>
        <v>302.05095341296027</v>
      </c>
      <c r="P25" s="18">
        <f>ABS('Summary_Worst Case'!R67)/10^6</f>
        <v>310.00440611847853</v>
      </c>
      <c r="Q25" s="18">
        <f>ABS('Summary_Worst Case'!S67)/10^6</f>
        <v>317.62020816267648</v>
      </c>
      <c r="R25" s="18">
        <f>ABS('Summary_Worst Case'!T67)/10^6</f>
        <v>326.07656902794906</v>
      </c>
      <c r="S25" s="18">
        <f>ABS('Summary_Worst Case'!U67)/10^6</f>
        <v>335.01494246254214</v>
      </c>
      <c r="T25" s="18">
        <f>ABS('Summary_Worst Case'!V67)/10^6</f>
        <v>344.94280264368211</v>
      </c>
      <c r="U25" s="18">
        <f>ABS('Summary_Worst Case'!W67)/10^6</f>
        <v>354.44919196433273</v>
      </c>
      <c r="V25" s="18">
        <f>ABS('Summary_Worst Case'!X67)/10^6</f>
        <v>365.00480490629968</v>
      </c>
      <c r="W25" s="18"/>
    </row>
    <row r="26" spans="2:23" s="6" customFormat="1" ht="13">
      <c r="B26" s="6" t="s">
        <v>106</v>
      </c>
      <c r="C26" s="18">
        <f>'Summary_Worst Case'!E75/10^6</f>
        <v>115.607963</v>
      </c>
      <c r="D26" s="18">
        <f>'Summary_Worst Case'!F75/10^6</f>
        <v>500</v>
      </c>
      <c r="E26" s="18">
        <f>'Summary_Worst Case'!G75/10^6</f>
        <v>716.62050599999998</v>
      </c>
      <c r="F26" s="18">
        <f>'Summary_Worst Case'!H75/10^6</f>
        <v>662.82618400000001</v>
      </c>
      <c r="G26" s="18">
        <f>'Summary_Worst Case'!I75/10^6</f>
        <v>520.55331000000001</v>
      </c>
      <c r="H26" s="18">
        <f>'Summary_Worst Case'!J75/10^6</f>
        <v>58.862214622949928</v>
      </c>
      <c r="I26" s="18">
        <f>'Summary_Worst Case'!K75/10^6</f>
        <v>52.888204911495087</v>
      </c>
      <c r="J26" s="18">
        <f>'Summary_Worst Case'!L75/10^6</f>
        <v>46.254841591450301</v>
      </c>
      <c r="K26" s="18">
        <f>'Summary_Worst Case'!M75/10^6</f>
        <v>39.243376562163029</v>
      </c>
      <c r="L26" s="18">
        <f>'Summary_Worst Case'!N75/10^6</f>
        <v>31.455735445456117</v>
      </c>
      <c r="M26" s="18">
        <f>'Summary_Worst Case'!O75/10^6</f>
        <v>23.998705733700096</v>
      </c>
      <c r="N26" s="18">
        <f>'Summary_Worst Case'!P75/10^6</f>
        <v>15.718640960521043</v>
      </c>
      <c r="O26" s="18">
        <f>'Summary_Worst Case'!Q75/10^6</f>
        <v>6.9666124952706694</v>
      </c>
      <c r="P26" s="18">
        <f>'Summary_Worst Case'!R75/10^6</f>
        <v>0</v>
      </c>
      <c r="Q26" s="18">
        <f>'Summary_Worst Case'!S75/10^6</f>
        <v>100.77952335672867</v>
      </c>
      <c r="R26" s="18">
        <f>'Summary_Worst Case'!T75/10^6</f>
        <v>0</v>
      </c>
      <c r="S26" s="18">
        <f>'Summary_Worst Case'!U75/10^6</f>
        <v>0</v>
      </c>
      <c r="T26" s="18">
        <f>'Summary_Worst Case'!V75/10^6</f>
        <v>0</v>
      </c>
      <c r="U26" s="18">
        <f>'Summary_Worst Case'!W75/10^6</f>
        <v>0</v>
      </c>
      <c r="V26" s="18">
        <f>'Summary_Worst Case'!X75/10^6</f>
        <v>0</v>
      </c>
    </row>
    <row r="27" spans="2:23" s="6" customFormat="1" ht="13">
      <c r="B27" s="6" t="s">
        <v>109</v>
      </c>
      <c r="C27" s="18">
        <f>'Summary_Worst Case'!E82/10^6</f>
        <v>0</v>
      </c>
      <c r="D27" s="18">
        <f>'Summary_Worst Case'!F82/10^6</f>
        <v>0</v>
      </c>
      <c r="E27" s="18">
        <f>'Summary_Worst Case'!G82/10^6</f>
        <v>0</v>
      </c>
      <c r="F27" s="18">
        <f>'Summary_Worst Case'!H82/10^6</f>
        <v>0</v>
      </c>
      <c r="G27" s="18">
        <f>'Summary_Worst Case'!I82/10^6</f>
        <v>0</v>
      </c>
      <c r="H27" s="18">
        <f>'Summary_Worst Case'!J82/10^6</f>
        <v>0</v>
      </c>
      <c r="I27" s="18">
        <f>'Summary_Worst Case'!K82/10^6</f>
        <v>0</v>
      </c>
      <c r="J27" s="18">
        <f>'Summary_Worst Case'!L82/10^6</f>
        <v>0</v>
      </c>
      <c r="K27" s="18">
        <f>'Summary_Worst Case'!M82/10^6</f>
        <v>0</v>
      </c>
      <c r="L27" s="18">
        <f>'Summary_Worst Case'!N82/10^6</f>
        <v>0</v>
      </c>
      <c r="M27" s="18">
        <f>'Summary_Worst Case'!O82/10^6</f>
        <v>0</v>
      </c>
      <c r="N27" s="18">
        <f>'Summary_Worst Case'!P82/10^6</f>
        <v>0</v>
      </c>
      <c r="O27" s="18">
        <f>'Summary_Worst Case'!Q82/10^6</f>
        <v>0</v>
      </c>
      <c r="P27" s="18">
        <f>'Summary_Worst Case'!R82/10^6</f>
        <v>0</v>
      </c>
      <c r="Q27" s="18">
        <f>'Summary_Worst Case'!S82/10^6</f>
        <v>0</v>
      </c>
      <c r="R27" s="18">
        <f>'Summary_Worst Case'!T82/10^6</f>
        <v>0</v>
      </c>
      <c r="S27" s="18">
        <f>'Summary_Worst Case'!U82/10^6</f>
        <v>0</v>
      </c>
      <c r="T27" s="18">
        <f>'Summary_Worst Case'!V82/10^6</f>
        <v>0</v>
      </c>
      <c r="U27" s="18">
        <f>'Summary_Worst Case'!W82/10^6</f>
        <v>0</v>
      </c>
      <c r="V27" s="18">
        <f>'Summary_Worst Case'!X82/10^6</f>
        <v>0</v>
      </c>
    </row>
    <row r="28" spans="2:23" s="6" customFormat="1" ht="13"/>
    <row r="29" spans="2:23" s="6" customFormat="1" ht="14.5">
      <c r="B29" s="21" t="s">
        <v>85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2:23" ht="12"/>
    <row r="31" spans="2:23" ht="12" hidden="1"/>
    <row r="32" spans="2:23" ht="12" hidden="1"/>
    <row r="33" ht="12" hidden="1"/>
    <row r="34" ht="12" hidden="1"/>
    <row r="35" ht="12" hidden="1"/>
    <row r="36" ht="12" hidden="1"/>
    <row r="37" ht="12" hidden="1"/>
    <row r="38" ht="12" hidden="1"/>
    <row r="39" ht="12" hidden="1" customHeight="1"/>
    <row r="40" ht="12" hidden="1" customHeight="1"/>
    <row r="41" ht="12" hidden="1" customHeight="1"/>
    <row r="42" ht="12" hidden="1" customHeight="1"/>
    <row r="43" ht="12" hidden="1" customHeight="1"/>
    <row r="44" ht="12" hidden="1" customHeight="1"/>
    <row r="45" ht="12" hidden="1" customHeight="1"/>
    <row r="46" ht="12" hidden="1" customHeight="1"/>
    <row r="47" ht="12" hidden="1" customHeight="1"/>
    <row r="48" ht="12" hidden="1" customHeight="1"/>
    <row r="49" ht="12" hidden="1" customHeight="1"/>
    <row r="50" ht="12" hidden="1" customHeight="1"/>
    <row r="51" ht="12" hidden="1" customHeight="1"/>
    <row r="52" ht="12" hidden="1" customHeight="1"/>
    <row r="53" ht="12" hidden="1" customHeight="1"/>
    <row r="54" ht="12" hidden="1" customHeight="1"/>
    <row r="55" ht="12" hidden="1" customHeight="1"/>
    <row r="56" ht="12" hidden="1" customHeight="1"/>
    <row r="57" ht="12" hidden="1" customHeight="1"/>
    <row r="58" ht="12" hidden="1" customHeight="1"/>
    <row r="59" ht="12" hidden="1" customHeight="1"/>
    <row r="60" ht="12" hidden="1" customHeight="1"/>
    <row r="61" ht="12" hidden="1" customHeight="1"/>
    <row r="62" ht="12" hidden="1" customHeight="1"/>
    <row r="63" ht="12" hidden="1" customHeight="1"/>
    <row r="64" ht="12" hidden="1" customHeight="1"/>
    <row r="65" ht="12" hidden="1" customHeight="1"/>
    <row r="66" ht="12" hidden="1" customHeight="1"/>
    <row r="67" ht="12" hidden="1" customHeight="1"/>
    <row r="68" ht="12" hidden="1" customHeight="1"/>
    <row r="69" ht="12" hidden="1" customHeight="1"/>
    <row r="70" ht="12" hidden="1" customHeight="1"/>
    <row r="71" ht="12" hidden="1" customHeight="1"/>
    <row r="72" ht="12" hidden="1" customHeight="1"/>
    <row r="73" ht="12" hidden="1" customHeight="1"/>
    <row r="74" ht="12" hidden="1" customHeight="1"/>
    <row r="75" ht="12" hidden="1" customHeight="1"/>
    <row r="76" ht="12" hidden="1" customHeight="1"/>
    <row r="77" ht="12" hidden="1" customHeight="1"/>
    <row r="78" ht="12" hidden="1" customHeight="1"/>
    <row r="79" ht="12" hidden="1" customHeight="1"/>
    <row r="80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</sheetData>
  <pageMargins left="0.7" right="0.7" top="0.75" bottom="0.75" header="0.3" footer="0.3"/>
  <pageSetup paperSize="8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31"/>
  <sheetViews>
    <sheetView showGridLines="0" zoomScale="85" zoomScaleNormal="85" workbookViewId="0">
      <selection activeCell="AH5" sqref="AH5"/>
    </sheetView>
  </sheetViews>
  <sheetFormatPr defaultColWidth="0" defaultRowHeight="14.5" zeroHeight="1"/>
  <cols>
    <col min="1" max="34" width="8.7265625" customWidth="1"/>
    <col min="35" max="16384" width="8.7265625" hidden="1"/>
  </cols>
  <sheetData>
    <row r="1" spans="2:33"/>
    <row r="2" spans="2:33" s="1" customFormat="1" ht="17.5" thickBot="1">
      <c r="B2" s="56" t="s">
        <v>108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3" s="1" customFormat="1" ht="13.5" thickTop="1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"/>
    </row>
    <row r="4" spans="2:33" s="6" customFormat="1" ht="13">
      <c r="B4" s="60"/>
    </row>
    <row r="5" spans="2:33"/>
    <row r="6" spans="2:33"/>
    <row r="7" spans="2:33"/>
    <row r="8" spans="2:33"/>
    <row r="9" spans="2:33"/>
    <row r="10" spans="2:33"/>
    <row r="11" spans="2:33"/>
    <row r="12" spans="2:33"/>
    <row r="13" spans="2:33"/>
    <row r="14" spans="2:33"/>
    <row r="15" spans="2:33"/>
    <row r="16" spans="2:33"/>
    <row r="17" spans="2:33"/>
    <row r="18" spans="2:33"/>
    <row r="19" spans="2:33"/>
    <row r="20" spans="2:33"/>
    <row r="21" spans="2:33"/>
    <row r="22" spans="2:33"/>
    <row r="23" spans="2:33"/>
    <row r="24" spans="2:33"/>
    <row r="25" spans="2:33"/>
    <row r="26" spans="2:33"/>
    <row r="27" spans="2:33"/>
    <row r="28" spans="2:33"/>
    <row r="29" spans="2:33"/>
    <row r="30" spans="2:33" s="6" customFormat="1">
      <c r="B30" s="21" t="s">
        <v>85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2:33" s="1" customFormat="1" ht="1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Guide</vt:lpstr>
      <vt:lpstr>Input Sheet Only</vt:lpstr>
      <vt:lpstr>Budget Statement_Print Page</vt:lpstr>
      <vt:lpstr>Calculations_Benchmark Case</vt:lpstr>
      <vt:lpstr>Summary_Benchmark</vt:lpstr>
      <vt:lpstr>Calculations_Worst Case</vt:lpstr>
      <vt:lpstr>Summary_Worst Case</vt:lpstr>
      <vt:lpstr>Graph Data</vt:lpstr>
      <vt:lpstr>Graphs</vt:lpstr>
      <vt:lpstr>'Graph Data'!Print_Area</vt:lpstr>
      <vt:lpstr>Guide!Print_Area</vt:lpstr>
      <vt:lpstr>'Input Sheet Only'!Print_Area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Dzenga</dc:creator>
  <cp:lastModifiedBy>Bruce Dzenga</cp:lastModifiedBy>
  <cp:lastPrinted>2020-02-26T10:34:55Z</cp:lastPrinted>
  <dcterms:created xsi:type="dcterms:W3CDTF">2017-05-08T09:34:19Z</dcterms:created>
  <dcterms:modified xsi:type="dcterms:W3CDTF">2020-02-26T10:42:33Z</dcterms:modified>
</cp:coreProperties>
</file>